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ylkesavdelingene\Fylkesavdelinger\2024\Møre og Romsdal\"/>
    </mc:Choice>
  </mc:AlternateContent>
  <xr:revisionPtr revIDLastSave="0" documentId="8_{8E6CBABB-4FB5-4444-B6D7-67325D85CB2E}" xr6:coauthVersionLast="47" xr6:coauthVersionMax="47" xr10:uidLastSave="{00000000-0000-0000-0000-000000000000}"/>
  <bookViews>
    <workbookView xWindow="0" yWindow="1110" windowWidth="51600" windowHeight="19890" xr2:uid="{00000000-000D-0000-FFFF-FFFF00000000}"/>
  </bookViews>
  <sheets>
    <sheet name="Aktivitetsregnskap" sheetId="3" r:id="rId1"/>
    <sheet name="Noter" sheetId="5" r:id="rId2"/>
    <sheet name="Saldobalanse" sheetId="2" r:id="rId3"/>
    <sheet name="Hovedbok" sheetId="1" r:id="rId4"/>
    <sheet name="Kontaktinformasjon" sheetId="8" r:id="rId5"/>
  </sheets>
  <definedNames>
    <definedName name="_xlnm._FilterDatabase" localSheetId="3" hidden="1">Hovedbok!$A$5:$BC$42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3" l="1"/>
  <c r="C57" i="3"/>
  <c r="C74" i="3" s="1"/>
  <c r="C99" i="3" s="1"/>
  <c r="H136" i="5" l="1"/>
  <c r="AB42" i="1"/>
  <c r="C26" i="2" s="1"/>
  <c r="BB8" i="1" l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A11" i="1"/>
  <c r="A12" i="1" s="1"/>
  <c r="A13" i="1" s="1"/>
  <c r="A14" i="1" s="1"/>
  <c r="A15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H71" i="5" l="1"/>
  <c r="G71" i="5"/>
  <c r="H77" i="5"/>
  <c r="H86" i="5" s="1"/>
  <c r="H98" i="5" s="1"/>
  <c r="H122" i="5" s="1"/>
  <c r="G77" i="5"/>
  <c r="G86" i="5" s="1"/>
  <c r="G98" i="5" s="1"/>
  <c r="G122" i="5" s="1"/>
  <c r="F77" i="5"/>
  <c r="F86" i="5" s="1"/>
  <c r="F98" i="5" s="1"/>
  <c r="F122" i="5" s="1"/>
  <c r="A8" i="1" l="1"/>
  <c r="G123" i="5" l="1"/>
  <c r="G124" i="5"/>
  <c r="G125" i="5" l="1"/>
  <c r="W42" i="1" l="1"/>
  <c r="C21" i="2" s="1"/>
  <c r="F71" i="5" s="1"/>
  <c r="H70" i="5" l="1"/>
  <c r="V42" i="1" l="1"/>
  <c r="C20" i="2" s="1"/>
  <c r="F70" i="5" s="1"/>
  <c r="H105" i="5" l="1"/>
  <c r="H91" i="5"/>
  <c r="BB6" i="1" l="1"/>
  <c r="BB7" i="1"/>
  <c r="E8" i="2" l="1"/>
  <c r="H123" i="5" s="1"/>
  <c r="F136" i="3" s="1"/>
  <c r="E7" i="2"/>
  <c r="E6" i="2"/>
  <c r="E5" i="2"/>
  <c r="E4" i="2"/>
  <c r="E3" i="2"/>
  <c r="E2" i="2"/>
  <c r="H129" i="5"/>
  <c r="G129" i="5"/>
  <c r="F129" i="5"/>
  <c r="A50" i="5"/>
  <c r="A110" i="5" s="1"/>
  <c r="F135" i="3" l="1"/>
  <c r="F137" i="3" s="1"/>
  <c r="H124" i="5"/>
  <c r="H125" i="5" s="1"/>
  <c r="F89" i="3"/>
  <c r="E89" i="3"/>
  <c r="H103" i="5"/>
  <c r="G103" i="5"/>
  <c r="H135" i="5"/>
  <c r="G135" i="5"/>
  <c r="AA42" i="1"/>
  <c r="C25" i="2" s="1"/>
  <c r="F135" i="5" s="1"/>
  <c r="F103" i="5" l="1"/>
  <c r="G105" i="5"/>
  <c r="G87" i="5" l="1"/>
  <c r="H87" i="5"/>
  <c r="G88" i="5"/>
  <c r="H88" i="5"/>
  <c r="G89" i="5"/>
  <c r="H89" i="5"/>
  <c r="G90" i="5"/>
  <c r="H90" i="5"/>
  <c r="G91" i="5"/>
  <c r="AK42" i="1"/>
  <c r="C35" i="2" s="1"/>
  <c r="F89" i="5" s="1"/>
  <c r="AL42" i="1"/>
  <c r="C36" i="2" s="1"/>
  <c r="F90" i="5" s="1"/>
  <c r="AM42" i="1"/>
  <c r="C37" i="2" s="1"/>
  <c r="F91" i="5" s="1"/>
  <c r="AJ42" i="1"/>
  <c r="C34" i="2" s="1"/>
  <c r="O42" i="1"/>
  <c r="C13" i="2" s="1"/>
  <c r="G63" i="5" l="1"/>
  <c r="H63" i="5"/>
  <c r="R42" i="1" l="1"/>
  <c r="C16" i="2" s="1"/>
  <c r="F63" i="5" s="1"/>
  <c r="G132" i="5" l="1"/>
  <c r="G136" i="5"/>
  <c r="G137" i="5" s="1"/>
  <c r="G139" i="5"/>
  <c r="H132" i="5"/>
  <c r="G99" i="5"/>
  <c r="G100" i="5"/>
  <c r="G101" i="5"/>
  <c r="G102" i="5"/>
  <c r="G104" i="5"/>
  <c r="H99" i="5"/>
  <c r="H104" i="5"/>
  <c r="H102" i="5"/>
  <c r="H101" i="5"/>
  <c r="H100" i="5"/>
  <c r="E87" i="3"/>
  <c r="F87" i="3"/>
  <c r="G78" i="5"/>
  <c r="H78" i="5"/>
  <c r="G79" i="5"/>
  <c r="H79" i="5"/>
  <c r="G80" i="5"/>
  <c r="H80" i="5"/>
  <c r="G81" i="5"/>
  <c r="H81" i="5"/>
  <c r="F81" i="5"/>
  <c r="G69" i="5"/>
  <c r="H69" i="5"/>
  <c r="G58" i="5"/>
  <c r="F116" i="3"/>
  <c r="U42" i="1"/>
  <c r="C19" i="2" s="1"/>
  <c r="X42" i="1"/>
  <c r="C22" i="2" s="1"/>
  <c r="F69" i="5" s="1"/>
  <c r="E52" i="2"/>
  <c r="AE42" i="1"/>
  <c r="C29" i="2" s="1"/>
  <c r="AD42" i="1"/>
  <c r="C28" i="2" s="1"/>
  <c r="H92" i="5" l="1"/>
  <c r="G92" i="5"/>
  <c r="BB5" i="1"/>
  <c r="H106" i="5" l="1"/>
  <c r="G106" i="5"/>
  <c r="G82" i="5"/>
  <c r="E65" i="3" s="1"/>
  <c r="H82" i="5"/>
  <c r="F65" i="3" s="1"/>
  <c r="G72" i="5"/>
  <c r="G73" i="5" s="1"/>
  <c r="H72" i="5"/>
  <c r="H73" i="5" s="1"/>
  <c r="G61" i="5"/>
  <c r="H61" i="5"/>
  <c r="G62" i="5"/>
  <c r="H62" i="5"/>
  <c r="F62" i="5"/>
  <c r="F129" i="3"/>
  <c r="F139" i="3"/>
  <c r="E72" i="3"/>
  <c r="F72" i="3"/>
  <c r="E68" i="3"/>
  <c r="F68" i="3"/>
  <c r="E60" i="3"/>
  <c r="F60" i="3"/>
  <c r="E52" i="3"/>
  <c r="F52" i="3"/>
  <c r="H131" i="5" l="1"/>
  <c r="F56" i="3"/>
  <c r="G131" i="5"/>
  <c r="E56" i="3"/>
  <c r="G64" i="5"/>
  <c r="H64" i="5"/>
  <c r="AX42" i="1"/>
  <c r="C48" i="2" s="1"/>
  <c r="H130" i="5" l="1"/>
  <c r="F55" i="3"/>
  <c r="G130" i="5"/>
  <c r="G133" i="5" s="1"/>
  <c r="G138" i="5" s="1"/>
  <c r="E55" i="3"/>
  <c r="E57" i="3" s="1"/>
  <c r="H139" i="5"/>
  <c r="H140" i="5" s="1"/>
  <c r="G140" i="5"/>
  <c r="H137" i="5"/>
  <c r="H133" i="5" l="1"/>
  <c r="H138" i="5" s="1"/>
  <c r="H141" i="5" s="1"/>
  <c r="H147" i="5" s="1"/>
  <c r="G141" i="5"/>
  <c r="D52" i="2" l="1"/>
  <c r="T42" i="1" l="1"/>
  <c r="C18" i="2" s="1"/>
  <c r="F61" i="5" s="1"/>
  <c r="G115" i="5" l="1"/>
  <c r="F111" i="3"/>
  <c r="G42" i="1"/>
  <c r="F42" i="1"/>
  <c r="H115" i="5" l="1"/>
  <c r="C4" i="2"/>
  <c r="C5" i="2"/>
  <c r="E116" i="3" l="1"/>
  <c r="F117" i="3"/>
  <c r="E92" i="3" l="1"/>
  <c r="E94" i="3" s="1"/>
  <c r="F92" i="3"/>
  <c r="F94" i="3" s="1"/>
  <c r="AZ42" i="1"/>
  <c r="AU42" i="1"/>
  <c r="C45" i="2" s="1"/>
  <c r="E96" i="3" l="1"/>
  <c r="C50" i="2"/>
  <c r="D92" i="3" s="1"/>
  <c r="D94" i="3" s="1"/>
  <c r="E70" i="3"/>
  <c r="E74" i="3" l="1"/>
  <c r="E99" i="3" s="1"/>
  <c r="AP42" i="1"/>
  <c r="C40" i="2" s="1"/>
  <c r="F110" i="3" l="1"/>
  <c r="F96" i="3" l="1"/>
  <c r="F70" i="3"/>
  <c r="F130" i="3"/>
  <c r="F112" i="3"/>
  <c r="F120" i="3" s="1"/>
  <c r="F122" i="3" s="1"/>
  <c r="F57" i="3" l="1"/>
  <c r="F74" i="3" s="1"/>
  <c r="F99" i="3" s="1"/>
  <c r="F141" i="3"/>
  <c r="M42" i="1" l="1"/>
  <c r="Z42" i="1"/>
  <c r="AT42" i="1"/>
  <c r="C44" i="2" s="1"/>
  <c r="L42" i="1"/>
  <c r="C10" i="2" s="1"/>
  <c r="F78" i="5" s="1"/>
  <c r="AS42" i="1"/>
  <c r="C43" i="2" s="1"/>
  <c r="F102" i="5" s="1"/>
  <c r="N42" i="1"/>
  <c r="P42" i="1"/>
  <c r="AY42" i="1"/>
  <c r="AN42" i="1"/>
  <c r="C38" i="2" s="1"/>
  <c r="AQ42" i="1"/>
  <c r="C41" i="2" s="1"/>
  <c r="AR42" i="1"/>
  <c r="AV42" i="1"/>
  <c r="C46" i="2" s="1"/>
  <c r="AW42" i="1"/>
  <c r="E42" i="1"/>
  <c r="C3" i="2" s="1"/>
  <c r="J42" i="1"/>
  <c r="I42" i="1"/>
  <c r="C7" i="2" s="1"/>
  <c r="K42" i="1"/>
  <c r="Q42" i="1"/>
  <c r="C15" i="2" s="1"/>
  <c r="S42" i="1"/>
  <c r="Y42" i="1"/>
  <c r="AC42" i="1"/>
  <c r="AF42" i="1"/>
  <c r="AG42" i="1"/>
  <c r="AH42" i="1"/>
  <c r="AI42" i="1"/>
  <c r="D42" i="1"/>
  <c r="C2" i="2" s="1"/>
  <c r="E135" i="3" l="1"/>
  <c r="F124" i="5"/>
  <c r="C30" i="2"/>
  <c r="F100" i="5" s="1"/>
  <c r="F104" i="5"/>
  <c r="C45" i="1"/>
  <c r="C27" i="2"/>
  <c r="C47" i="2"/>
  <c r="F105" i="5" s="1"/>
  <c r="E117" i="3"/>
  <c r="C8" i="2"/>
  <c r="C33" i="2"/>
  <c r="C31" i="2"/>
  <c r="F87" i="5" s="1"/>
  <c r="C23" i="2"/>
  <c r="C49" i="2"/>
  <c r="F139" i="5" s="1"/>
  <c r="C12" i="2"/>
  <c r="F80" i="5" s="1"/>
  <c r="C24" i="2"/>
  <c r="D72" i="3" s="1"/>
  <c r="F88" i="5"/>
  <c r="C32" i="2"/>
  <c r="C17" i="2"/>
  <c r="C42" i="2"/>
  <c r="F101" i="5" s="1"/>
  <c r="C14" i="2"/>
  <c r="C11" i="2"/>
  <c r="F79" i="5" s="1"/>
  <c r="C9" i="2"/>
  <c r="AO42" i="1"/>
  <c r="C46" i="1" s="1"/>
  <c r="F123" i="5" l="1"/>
  <c r="D60" i="3"/>
  <c r="F64" i="5"/>
  <c r="D52" i="3"/>
  <c r="F132" i="5"/>
  <c r="F99" i="5"/>
  <c r="F106" i="5" s="1"/>
  <c r="D89" i="3" s="1"/>
  <c r="F82" i="5"/>
  <c r="D65" i="3" s="1"/>
  <c r="F72" i="5"/>
  <c r="F73" i="5" s="1"/>
  <c r="D68" i="3"/>
  <c r="D70" i="3" s="1"/>
  <c r="F140" i="5"/>
  <c r="E111" i="3"/>
  <c r="C47" i="1"/>
  <c r="C39" i="2"/>
  <c r="F92" i="5" s="1"/>
  <c r="D87" i="3" s="1"/>
  <c r="E110" i="3"/>
  <c r="F136" i="5" l="1"/>
  <c r="F130" i="5"/>
  <c r="D55" i="3"/>
  <c r="E136" i="3"/>
  <c r="E137" i="3" s="1"/>
  <c r="E139" i="3" s="1"/>
  <c r="F125" i="5"/>
  <c r="F131" i="5"/>
  <c r="F133" i="5" s="1"/>
  <c r="D56" i="3"/>
  <c r="D57" i="3" s="1"/>
  <c r="D74" i="3" s="1"/>
  <c r="BA41" i="1"/>
  <c r="BA42" i="1" s="1"/>
  <c r="C51" i="2" s="1"/>
  <c r="F137" i="5"/>
  <c r="D96" i="3"/>
  <c r="E112" i="3"/>
  <c r="E120" i="3" s="1"/>
  <c r="E122" i="3" s="1"/>
  <c r="H41" i="1" l="1"/>
  <c r="F138" i="5"/>
  <c r="F141" i="5" s="1"/>
  <c r="F147" i="5" s="1"/>
  <c r="D99" i="3"/>
  <c r="C48" i="1" s="1"/>
  <c r="BB41" i="1" l="1"/>
  <c r="BB42" i="1" s="1"/>
  <c r="H42" i="1"/>
  <c r="C6" i="2" s="1"/>
  <c r="C52" i="2" s="1"/>
  <c r="G116" i="5"/>
  <c r="H116" i="5" s="1"/>
  <c r="H117" i="5" s="1"/>
  <c r="E129" i="3" l="1"/>
  <c r="E130" i="3" s="1"/>
  <c r="E141" i="3" s="1"/>
  <c r="G117" i="5"/>
</calcChain>
</file>

<file path=xl/sharedStrings.xml><?xml version="1.0" encoding="utf-8"?>
<sst xmlns="http://schemas.openxmlformats.org/spreadsheetml/2006/main" count="428" uniqueCount="296">
  <si>
    <t>Sum inntekter</t>
  </si>
  <si>
    <t>Leverandørgjeld</t>
  </si>
  <si>
    <t>Kontingent</t>
  </si>
  <si>
    <t>Off. tilskudd</t>
  </si>
  <si>
    <t>Tilskudd CP-foreningen</t>
  </si>
  <si>
    <t>Styrehonorar</t>
  </si>
  <si>
    <t>Kontorhold</t>
  </si>
  <si>
    <t>Reiseutgifter</t>
  </si>
  <si>
    <t>Bankkostnader</t>
  </si>
  <si>
    <t>Annen kostnad</t>
  </si>
  <si>
    <t>Renteinntekter</t>
  </si>
  <si>
    <t>Overføring annen egenkapital</t>
  </si>
  <si>
    <t>Styremøtekostnader</t>
  </si>
  <si>
    <t>Årsmøte</t>
  </si>
  <si>
    <t>Kundefordringer</t>
  </si>
  <si>
    <t>Dato</t>
  </si>
  <si>
    <t>Andre inntekter</t>
  </si>
  <si>
    <t>AKTIVITETSREGNSKAP</t>
  </si>
  <si>
    <t>Regnskap</t>
  </si>
  <si>
    <t>Anskaffede midler</t>
  </si>
  <si>
    <t>Medlemskontingent</t>
  </si>
  <si>
    <t>Tilskudd</t>
  </si>
  <si>
    <t>Offentlige tilskudd</t>
  </si>
  <si>
    <t>Sum</t>
  </si>
  <si>
    <t>Innsamlede midler og gaver</t>
  </si>
  <si>
    <t>Gaver</t>
  </si>
  <si>
    <t>Opptjente inntekter fra aktiviteter fordelt på</t>
  </si>
  <si>
    <t>aktiviteter som oppfyller CP-foreningens formål</t>
  </si>
  <si>
    <t>Aktiviteter som skaper inntekter</t>
  </si>
  <si>
    <t>Finans og investeringsinntekter</t>
  </si>
  <si>
    <t>Side 1</t>
  </si>
  <si>
    <t>Forbrukte midler</t>
  </si>
  <si>
    <t>Kostnader til formål</t>
  </si>
  <si>
    <t>Kostnader til aktiviteter som oppfyller formålet</t>
  </si>
  <si>
    <t>Administrasjonskostnader</t>
  </si>
  <si>
    <t>Finanskostnader</t>
  </si>
  <si>
    <t>Annen rentekostnad</t>
  </si>
  <si>
    <t>Annen finanskostnad</t>
  </si>
  <si>
    <t>Sum forbrukte midler</t>
  </si>
  <si>
    <t>Årets aktivitetsresultat</t>
  </si>
  <si>
    <t>Side 2</t>
  </si>
  <si>
    <t>Eiendeler</t>
  </si>
  <si>
    <t>Balanse</t>
  </si>
  <si>
    <t>Omløpsmidler</t>
  </si>
  <si>
    <t>Fordringer</t>
  </si>
  <si>
    <t>Sum fordringer</t>
  </si>
  <si>
    <t>Sum omløpsmidler</t>
  </si>
  <si>
    <t>Sum eiendeler</t>
  </si>
  <si>
    <t>Formålskapital og gjeld</t>
  </si>
  <si>
    <t>Annen formålskapital</t>
  </si>
  <si>
    <t>Sum formålskapital</t>
  </si>
  <si>
    <t>Kortsiktig gjeld</t>
  </si>
  <si>
    <t>Annen kortsiktig gjeld</t>
  </si>
  <si>
    <t>Sum kortsiktig gjeld</t>
  </si>
  <si>
    <t>Sum gjeld</t>
  </si>
  <si>
    <t>Note</t>
  </si>
  <si>
    <t>Årets resultat</t>
  </si>
  <si>
    <t>Prinsipper for inntektsføring og kostnadsføring</t>
  </si>
  <si>
    <t>Sum formålskapital og gjeld</t>
  </si>
  <si>
    <t>Annonser</t>
  </si>
  <si>
    <t>Diverse utgifter, Gaver</t>
  </si>
  <si>
    <t>Mottatte gaver</t>
  </si>
  <si>
    <t>Saldobalanse</t>
  </si>
  <si>
    <t xml:space="preserve">Utgående saldo </t>
  </si>
  <si>
    <t>Budsjett</t>
  </si>
  <si>
    <t>Landsmøtekostnader</t>
  </si>
  <si>
    <t>1920</t>
  </si>
  <si>
    <t>2050</t>
  </si>
  <si>
    <t>2400</t>
  </si>
  <si>
    <t>2990</t>
  </si>
  <si>
    <t>3010</t>
  </si>
  <si>
    <t>3246</t>
  </si>
  <si>
    <t>3247</t>
  </si>
  <si>
    <t>3249</t>
  </si>
  <si>
    <t>3400</t>
  </si>
  <si>
    <t>3420</t>
  </si>
  <si>
    <t>3540</t>
  </si>
  <si>
    <t>3900</t>
  </si>
  <si>
    <t>6810</t>
  </si>
  <si>
    <t>7100</t>
  </si>
  <si>
    <t>7140</t>
  </si>
  <si>
    <t>7110</t>
  </si>
  <si>
    <t>7145</t>
  </si>
  <si>
    <t>7149</t>
  </si>
  <si>
    <t>7147</t>
  </si>
  <si>
    <t>7310</t>
  </si>
  <si>
    <t>7350</t>
  </si>
  <si>
    <t>7400</t>
  </si>
  <si>
    <t>7700</t>
  </si>
  <si>
    <t>7710</t>
  </si>
  <si>
    <t>7720</t>
  </si>
  <si>
    <t>7770</t>
  </si>
  <si>
    <t>7790</t>
  </si>
  <si>
    <t>8050</t>
  </si>
  <si>
    <t>8961</t>
  </si>
  <si>
    <t>8150</t>
  </si>
  <si>
    <t>Rentekostnader</t>
  </si>
  <si>
    <t>kundeford.</t>
  </si>
  <si>
    <t>Medl.kont.</t>
  </si>
  <si>
    <t>Diverseutgifter, gaver</t>
  </si>
  <si>
    <t>Pr. 01.01.</t>
  </si>
  <si>
    <t>Pr. 31.12.</t>
  </si>
  <si>
    <t>Inntekter</t>
  </si>
  <si>
    <t>Kostnader</t>
  </si>
  <si>
    <t>Resultat</t>
  </si>
  <si>
    <t>Nr.</t>
  </si>
  <si>
    <t>Tekst</t>
  </si>
  <si>
    <t>7142</t>
  </si>
  <si>
    <t>Norsk Tipping</t>
  </si>
  <si>
    <t>3421</t>
  </si>
  <si>
    <t xml:space="preserve">Note nr. 1 Regnskapsprinsipper 
</t>
  </si>
  <si>
    <t>Årsregnskapet er satt opp i samsvar med regnskapsloven og god regnskapsskikk for idelle organisasjoner.</t>
  </si>
  <si>
    <t xml:space="preserve">Offentlige tilskudd/driftstilskudd inntektsføres når foreningen har juridisk rett til tilskuddet og verdien kan </t>
  </si>
  <si>
    <t xml:space="preserve">måles pålitelig. Tilskudd det knytter seg betingelser til, inntektsføres i takt med forbruk av midler på den </t>
  </si>
  <si>
    <t>aktivitet som støtten knytter seg til. Ubenyttet tilskudd regnskapsførers i balansen som en forpliktelse.</t>
  </si>
  <si>
    <t xml:space="preserve">Medlemsinntekter inntektsføres når de mottas. Øvrige gaver/arv måles til virkelig verdi  og inntektsføres på </t>
  </si>
  <si>
    <t xml:space="preserve">mottakstidspunktet. Kostnader hvor det er tilknytning til inntekter kostnadsføres i samme periode som </t>
  </si>
  <si>
    <t>tilhørende inntekt (sammenstillingsprinsippet). Kostnader hvor det ikke er direkte sammenheng med en</t>
  </si>
  <si>
    <t>inntekt, kostnadsføres på det tidspunkt foreningen har pådratt seg en forpliktelse.</t>
  </si>
  <si>
    <t>Hovedregel for vurdering og klassifisering av eiendeler:</t>
  </si>
  <si>
    <t>Eiendeler bestemt til varig eie eller bruk er klassifisert som annleggsmidler. Andre eiendeler er klassifisert</t>
  </si>
  <si>
    <t>som omløpsmidler. Fordringer som skal tilbakebetales innen et år fra etableringstidspunktet er uansett</t>
  </si>
  <si>
    <t>klassifisert som omløpsmidler. Ved klassifisering av kortsiktig og langsiktig gjeld er analoge klassifisert</t>
  </si>
  <si>
    <t>lagt til grunn.</t>
  </si>
  <si>
    <t>Anleggmidler er vurdert til anskaffelseskost, men nedskrevet til virkelig verdi når verdifallet forventes</t>
  </si>
  <si>
    <t>ikke å være forbigående. Anleggsmidler med begrenset økonomisk levetid avskrives etter en fornuftig</t>
  </si>
  <si>
    <t>avskrivningsplan. Omløpsmidler er vurdert til det laveste av anskaffelseskost og virkelig verdi. Langsiktig</t>
  </si>
  <si>
    <t>og kortsiktig gjeld balanseføres til nominelt beløp på etableringstidspunktet, og skrives ikke opp eller ned</t>
  </si>
  <si>
    <t>til virkelig verdi som følge av renteendringer.</t>
  </si>
  <si>
    <t>Fordringer:</t>
  </si>
  <si>
    <t xml:space="preserve">Utestående fordringer er bokført til pålydende redusert for påregnelig tap. Avsetning til tap er gjort på </t>
  </si>
  <si>
    <t>grunnlag av individuell vurdering av fordringene.</t>
  </si>
  <si>
    <t>Note nr. 2 Ansatte, godtgjørelse, lån til ansatte m.v.</t>
  </si>
  <si>
    <t>Foreningen har ingen ansatte. Arbeid er basert på frivillighet.</t>
  </si>
  <si>
    <t>Tilskudd offentlige</t>
  </si>
  <si>
    <t>Grasrot</t>
  </si>
  <si>
    <t>Sum tilskudd offentlige</t>
  </si>
  <si>
    <t>Tilskudd andre</t>
  </si>
  <si>
    <t>CP-foreningen</t>
  </si>
  <si>
    <t>Sum tilskudd andre</t>
  </si>
  <si>
    <t>Tilskudd  andre</t>
  </si>
  <si>
    <t>Sum Inntekter</t>
  </si>
  <si>
    <t>Lønnskostnader</t>
  </si>
  <si>
    <t>Andre driftskostnader</t>
  </si>
  <si>
    <t>Sum kostnader</t>
  </si>
  <si>
    <t>Driftsresultat</t>
  </si>
  <si>
    <t>Netto finansposter</t>
  </si>
  <si>
    <t>Årsresultat</t>
  </si>
  <si>
    <t>Disponering av resultat</t>
  </si>
  <si>
    <t>Overført til/fra formålskapital</t>
  </si>
  <si>
    <t>Side 5</t>
  </si>
  <si>
    <t>Formåls kapital</t>
  </si>
  <si>
    <t>Tap på fordringer</t>
  </si>
  <si>
    <t>7830</t>
  </si>
  <si>
    <t>Andre tilskudd</t>
  </si>
  <si>
    <t>Egenandeler medlemsarrangement</t>
  </si>
  <si>
    <t>Andre finansinntekter</t>
  </si>
  <si>
    <t>Medlemsarrangement</t>
  </si>
  <si>
    <t>Momskompensasjon</t>
  </si>
  <si>
    <t>Sum egenandeler</t>
  </si>
  <si>
    <t>Kontingenter</t>
  </si>
  <si>
    <t>Styrekostnader</t>
  </si>
  <si>
    <t>Andre administrative kostnader</t>
  </si>
  <si>
    <t>Sum administrasjon</t>
  </si>
  <si>
    <t>Side 3</t>
  </si>
  <si>
    <t>Side 4</t>
  </si>
  <si>
    <t>Andre fordringer</t>
  </si>
  <si>
    <t>Bank Brukskonto</t>
  </si>
  <si>
    <t>Bank Sparekonto</t>
  </si>
  <si>
    <t>3422</t>
  </si>
  <si>
    <t>1520</t>
  </si>
  <si>
    <t>Sparekonto</t>
  </si>
  <si>
    <t>1945</t>
  </si>
  <si>
    <t>Bingo</t>
  </si>
  <si>
    <t>3430</t>
  </si>
  <si>
    <t>Møter, kurs, oppdatering o.l.</t>
  </si>
  <si>
    <t>6860</t>
  </si>
  <si>
    <t>Telefon / porto</t>
  </si>
  <si>
    <t>6900</t>
  </si>
  <si>
    <t>Medlemsmøter</t>
  </si>
  <si>
    <t>Bankinnskudd</t>
  </si>
  <si>
    <t>Sum bankinnskudd</t>
  </si>
  <si>
    <t>Sum Kostnader til aktiviteter som oppfyller formålet</t>
  </si>
  <si>
    <t>Julefest</t>
  </si>
  <si>
    <t>Egenandel Kulturelle arrangement</t>
  </si>
  <si>
    <t>Extrastiftelsen</t>
  </si>
  <si>
    <t>3415</t>
  </si>
  <si>
    <t>Solgården</t>
  </si>
  <si>
    <t>Kokkekurs</t>
  </si>
  <si>
    <t>3220</t>
  </si>
  <si>
    <t>3248</t>
  </si>
  <si>
    <t>7143</t>
  </si>
  <si>
    <t>7144</t>
  </si>
  <si>
    <t>7146</t>
  </si>
  <si>
    <t>Temakveld</t>
  </si>
  <si>
    <t>Sommerfest / Høstfest</t>
  </si>
  <si>
    <t>Bulder</t>
  </si>
  <si>
    <t>Fylkeskommunen</t>
  </si>
  <si>
    <t>5330</t>
  </si>
  <si>
    <t>Cerebral Parese-foreningen, Møre og Romsdal</t>
  </si>
  <si>
    <t>Bowling</t>
  </si>
  <si>
    <t>Egenandel Høsttur</t>
  </si>
  <si>
    <t>Egenandel Seniortreff</t>
  </si>
  <si>
    <t>Familieweekend</t>
  </si>
  <si>
    <t>Fortsatt drift</t>
  </si>
  <si>
    <t>Styret mener det fremlagte årsregnskapet og balansen gir et riktig uttrykk for situasjonen ved årsskiftet.</t>
  </si>
  <si>
    <t>Det er ikke oppstått forhold etter årets utløp som endrer dette bildet. Etter styrets vurdering er</t>
  </si>
  <si>
    <t xml:space="preserve">forutsetningene for fortsatt drift tilstede. Årsregnskapet er satt opp under denne forutsetning. </t>
  </si>
  <si>
    <t>styremedlem</t>
  </si>
  <si>
    <t>Egenandel Temakveld</t>
  </si>
  <si>
    <t>Helse Midt-Norge RHF</t>
  </si>
  <si>
    <t>Sommer- høstarrangement</t>
  </si>
  <si>
    <t>Egenandel familieweekend</t>
  </si>
  <si>
    <t>Ålesund kommune</t>
  </si>
  <si>
    <t>leder</t>
  </si>
  <si>
    <t>irenhalbrend@hotmail.com</t>
  </si>
  <si>
    <t>fdyrkorn@online.no</t>
  </si>
  <si>
    <t>Inngående saldo</t>
  </si>
  <si>
    <t xml:space="preserve">Driftskonto 4100.16.02150 </t>
  </si>
  <si>
    <t>Det er ikke kostnadsført honorar til revisjon, da dette dekkes av CP-foreningen, sentralt.</t>
  </si>
  <si>
    <t>Cerebral Parese-foreningen</t>
  </si>
  <si>
    <t>Kronprinsesse Marthas</t>
  </si>
  <si>
    <t>Overfør Annen formålskapital</t>
  </si>
  <si>
    <t>Tove Lovise Kroknes</t>
  </si>
  <si>
    <t>3423</t>
  </si>
  <si>
    <t>Tilskudd - Kronprinsesse Marthas stiftelse</t>
  </si>
  <si>
    <t>tove.kroknes@gmail.com</t>
  </si>
  <si>
    <t>Regnskap 2021</t>
  </si>
  <si>
    <t xml:space="preserve">CP Møre og Romsdal </t>
  </si>
  <si>
    <t>Frode Dyrkorn</t>
  </si>
  <si>
    <t>Iren Halbrend</t>
  </si>
  <si>
    <t>DAM</t>
  </si>
  <si>
    <t>Regnskap 2022</t>
  </si>
  <si>
    <t>Budsjett 2022</t>
  </si>
  <si>
    <t>2022</t>
  </si>
  <si>
    <t>3424</t>
  </si>
  <si>
    <t>Note nr. 3 Tilskudd</t>
  </si>
  <si>
    <t>Note nr. 4 Egenandeler</t>
  </si>
  <si>
    <t>Note nr. 5 Kostnader til aktiviteter som oppfyller formålet</t>
  </si>
  <si>
    <t>Note nr. 6 Administrasjon</t>
  </si>
  <si>
    <t>Note nr. 7 Formålskapital</t>
  </si>
  <si>
    <t>NAVN PÅ FYLKESLAG</t>
  </si>
  <si>
    <t>CP Møre og Romsdal</t>
  </si>
  <si>
    <t>Medl.nr.</t>
  </si>
  <si>
    <t>Navn</t>
  </si>
  <si>
    <t>Epost (for E-signering av årsregnskapet)</t>
  </si>
  <si>
    <t>LEDER</t>
  </si>
  <si>
    <t>leder.more-romsdal@cp.no</t>
  </si>
  <si>
    <t>Styremedlem (ikke vara)</t>
  </si>
  <si>
    <t>FrodeDyrkorn</t>
  </si>
  <si>
    <t>Tove LoviseKroknes</t>
  </si>
  <si>
    <t>IrenHalbrend</t>
  </si>
  <si>
    <t>Grethe TovenMalmedal</t>
  </si>
  <si>
    <t>g.malmedal@mimer.no</t>
  </si>
  <si>
    <t>Grethe Toven Malmedal</t>
  </si>
  <si>
    <t>Note nr. 9 Artsinndeling</t>
  </si>
  <si>
    <t>Note nr. 8 Kortsiktig gjeld</t>
  </si>
  <si>
    <t>Mottatt tilskudd for bruk neste år</t>
  </si>
  <si>
    <t>Mottatt tilskudd for bruk neste år (Sparebanken Vest)</t>
  </si>
  <si>
    <t>Aktivitetsregnskap  31.12.2023</t>
  </si>
  <si>
    <t>HOVEDBOK ÅR 2023 FOR CP-FORENINGEN, AVD. MØRE OG ROMSDAL</t>
  </si>
  <si>
    <t>Bankomkostninger</t>
  </si>
  <si>
    <t>INGEN TRANSAKSJONER</t>
  </si>
  <si>
    <t>FEB23</t>
  </si>
  <si>
    <t>JUL23</t>
  </si>
  <si>
    <t>AUG23</t>
  </si>
  <si>
    <t>Budsjett 2023</t>
  </si>
  <si>
    <t>2023</t>
  </si>
  <si>
    <t>Noter 2023</t>
  </si>
  <si>
    <t>Regnskap 2023</t>
  </si>
  <si>
    <t>2023 Kontingentandel</t>
  </si>
  <si>
    <t>Sparebanken Vest (ubenyttet fra 2022)</t>
  </si>
  <si>
    <t>Sammensetning bekreftet riktig</t>
  </si>
  <si>
    <t>Henriette Sortehaug</t>
  </si>
  <si>
    <t>sortehaughenriette@gmail.com </t>
  </si>
  <si>
    <t>Iren J. Halbend</t>
  </si>
  <si>
    <t>Kreditrente</t>
  </si>
  <si>
    <t>Norsk Tipping AS</t>
  </si>
  <si>
    <t>Astrid Haukås</t>
  </si>
  <si>
    <t>6720</t>
  </si>
  <si>
    <t>Honorarer økon./jur. bistand</t>
  </si>
  <si>
    <t xml:space="preserve">CP-foreningen </t>
  </si>
  <si>
    <t xml:space="preserve">Asle S. Vegsund </t>
  </si>
  <si>
    <t xml:space="preserve">Restaurant Raus AS </t>
  </si>
  <si>
    <t xml:space="preserve">Tovbe L. Kroknes </t>
  </si>
  <si>
    <t>Trine Gjøstøl</t>
  </si>
  <si>
    <t>Camilla S. Valderaug</t>
  </si>
  <si>
    <t xml:space="preserve">Grand Hotel </t>
  </si>
  <si>
    <t xml:space="preserve">Romsdalen AS </t>
  </si>
  <si>
    <t>Ingvild Akslen</t>
  </si>
  <si>
    <t>Grethe T. Malmeda</t>
  </si>
  <si>
    <t xml:space="preserve">Cecilie Skodje </t>
  </si>
  <si>
    <r>
      <t>Henriette Sortehaug</t>
    </r>
    <r>
      <rPr>
        <sz val="10"/>
        <color rgb="FFFF0000"/>
        <rFont val="Arial"/>
        <family val="2"/>
      </rPr>
      <t xml:space="preserve"> </t>
    </r>
  </si>
  <si>
    <t>Ålesund, mars 2024</t>
  </si>
  <si>
    <t>Sekretær</t>
  </si>
  <si>
    <t>Nestleder og kasserer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</si>
</sst>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  <numFmt numFmtId="167" formatCode="_ * #,##0_ ;_ * \-#,##0_ ;_ * &quot;-&quot;??_ ;_ @_ "/>
    <numFmt numFmtId="168" formatCode="_ * #,##0.0000_ ;_ * \-#,##0.0000_ ;_ * &quot;-&quot;??_ ;_ @_ "/>
    <numFmt numFmtId="169" formatCode="#,##0.00_ ;[Red]\-#,##0.00\ 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indexed="18"/>
      <name val="Lucida Calligraphy"/>
      <family val="4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22"/>
      <color indexed="18"/>
      <name val="Lucida Calligraphy"/>
      <family val="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4" applyNumberFormat="0" applyAlignment="0" applyProtection="0"/>
    <xf numFmtId="0" fontId="21" fillId="7" borderId="15" applyNumberFormat="0" applyAlignment="0" applyProtection="0"/>
    <xf numFmtId="0" fontId="22" fillId="7" borderId="14" applyNumberFormat="0" applyAlignment="0" applyProtection="0"/>
    <xf numFmtId="0" fontId="23" fillId="0" borderId="16" applyNumberFormat="0" applyFill="0" applyAlignment="0" applyProtection="0"/>
    <xf numFmtId="0" fontId="24" fillId="8" borderId="17" applyNumberFormat="0" applyAlignment="0" applyProtection="0"/>
    <xf numFmtId="0" fontId="25" fillId="0" borderId="0" applyNumberFormat="0" applyFill="0" applyBorder="0" applyAlignment="0" applyProtection="0"/>
    <xf numFmtId="0" fontId="1" fillId="9" borderId="18" applyNumberFormat="0" applyFont="0" applyAlignment="0" applyProtection="0"/>
    <xf numFmtId="0" fontId="26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2" fillId="0" borderId="0"/>
    <xf numFmtId="0" fontId="33" fillId="0" borderId="0"/>
  </cellStyleXfs>
  <cellXfs count="216">
    <xf numFmtId="0" fontId="0" fillId="0" borderId="0" xfId="0"/>
    <xf numFmtId="164" fontId="0" fillId="0" borderId="0" xfId="1" applyFont="1"/>
    <xf numFmtId="0" fontId="0" fillId="0" borderId="0" xfId="0" applyBorder="1"/>
    <xf numFmtId="4" fontId="0" fillId="0" borderId="0" xfId="0" applyNumberFormat="1" applyBorder="1"/>
    <xf numFmtId="166" fontId="0" fillId="0" borderId="0" xfId="1" applyNumberFormat="1" applyFont="1" applyBorder="1"/>
    <xf numFmtId="165" fontId="0" fillId="0" borderId="0" xfId="1" applyNumberFormat="1" applyFont="1" applyBorder="1"/>
    <xf numFmtId="0" fontId="4" fillId="0" borderId="0" xfId="0" applyFont="1" applyBorder="1" applyAlignment="1"/>
    <xf numFmtId="0" fontId="6" fillId="0" borderId="5" xfId="0" applyFont="1" applyBorder="1" applyAlignment="1">
      <alignment horizontal="right"/>
    </xf>
    <xf numFmtId="4" fontId="6" fillId="0" borderId="0" xfId="0" applyNumberFormat="1" applyFont="1" applyBorder="1"/>
    <xf numFmtId="165" fontId="6" fillId="0" borderId="0" xfId="1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164" fontId="0" fillId="0" borderId="0" xfId="0" applyNumberFormat="1" applyBorder="1"/>
    <xf numFmtId="164" fontId="6" fillId="0" borderId="0" xfId="0" applyNumberFormat="1" applyFont="1" applyBorder="1"/>
    <xf numFmtId="3" fontId="0" fillId="0" borderId="0" xfId="0" applyNumberFormat="1" applyBorder="1"/>
    <xf numFmtId="166" fontId="6" fillId="0" borderId="0" xfId="1" applyNumberFormat="1" applyFont="1" applyBorder="1"/>
    <xf numFmtId="3" fontId="0" fillId="0" borderId="0" xfId="0" applyNumberFormat="1"/>
    <xf numFmtId="9" fontId="0" fillId="0" borderId="0" xfId="2" applyFont="1"/>
    <xf numFmtId="167" fontId="6" fillId="0" borderId="0" xfId="1" applyNumberFormat="1" applyFont="1" applyBorder="1"/>
    <xf numFmtId="3" fontId="3" fillId="0" borderId="5" xfId="1" applyNumberFormat="1" applyFont="1" applyBorder="1"/>
    <xf numFmtId="3" fontId="6" fillId="0" borderId="2" xfId="1" applyNumberFormat="1" applyFont="1" applyBorder="1"/>
    <xf numFmtId="3" fontId="6" fillId="0" borderId="5" xfId="1" applyNumberFormat="1" applyFont="1" applyBorder="1"/>
    <xf numFmtId="3" fontId="0" fillId="0" borderId="0" xfId="1" applyNumberFormat="1" applyFont="1" applyBorder="1"/>
    <xf numFmtId="3" fontId="0" fillId="0" borderId="5" xfId="1" applyNumberFormat="1" applyFont="1" applyBorder="1"/>
    <xf numFmtId="3" fontId="6" fillId="0" borderId="9" xfId="1" applyNumberFormat="1" applyFont="1" applyBorder="1"/>
    <xf numFmtId="3" fontId="6" fillId="0" borderId="10" xfId="1" applyNumberFormat="1" applyFont="1" applyBorder="1"/>
    <xf numFmtId="0" fontId="3" fillId="0" borderId="0" xfId="5" applyFont="1" applyBorder="1"/>
    <xf numFmtId="3" fontId="3" fillId="0" borderId="0" xfId="5" applyNumberFormat="1" applyFont="1" applyBorder="1"/>
    <xf numFmtId="0" fontId="10" fillId="0" borderId="8" xfId="5" applyFont="1" applyBorder="1" applyAlignment="1">
      <alignment wrapText="1"/>
    </xf>
    <xf numFmtId="0" fontId="0" fillId="0" borderId="0" xfId="0" applyBorder="1" applyAlignment="1">
      <alignment horizontal="right" wrapText="1"/>
    </xf>
    <xf numFmtId="0" fontId="3" fillId="0" borderId="0" xfId="3" applyFont="1" applyBorder="1" applyAlignment="1">
      <alignment horizontal="right" wrapText="1"/>
    </xf>
    <xf numFmtId="164" fontId="3" fillId="0" borderId="0" xfId="1" applyFont="1"/>
    <xf numFmtId="49" fontId="3" fillId="0" borderId="0" xfId="1" applyNumberFormat="1" applyFont="1" applyAlignment="1">
      <alignment horizontal="right"/>
    </xf>
    <xf numFmtId="164" fontId="3" fillId="0" borderId="0" xfId="1" applyFont="1" applyAlignment="1">
      <alignment horizontal="center" wrapText="1"/>
    </xf>
    <xf numFmtId="4" fontId="3" fillId="0" borderId="0" xfId="1" applyNumberFormat="1" applyFont="1"/>
    <xf numFmtId="164" fontId="6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49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1" applyFont="1" applyAlignment="1">
      <alignment horizontal="center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3" fontId="3" fillId="0" borderId="3" xfId="3" applyNumberFormat="1" applyFont="1" applyBorder="1"/>
    <xf numFmtId="3" fontId="3" fillId="0" borderId="2" xfId="3" applyNumberFormat="1" applyFont="1" applyBorder="1"/>
    <xf numFmtId="3" fontId="3" fillId="0" borderId="0" xfId="3" applyNumberFormat="1" applyFont="1" applyBorder="1"/>
    <xf numFmtId="0" fontId="7" fillId="0" borderId="4" xfId="3" applyFont="1" applyBorder="1"/>
    <xf numFmtId="3" fontId="3" fillId="0" borderId="5" xfId="3" applyNumberFormat="1" applyFont="1" applyBorder="1"/>
    <xf numFmtId="0" fontId="6" fillId="0" borderId="2" xfId="3" applyFont="1" applyBorder="1"/>
    <xf numFmtId="0" fontId="3" fillId="0" borderId="2" xfId="3" applyFont="1" applyBorder="1"/>
    <xf numFmtId="3" fontId="6" fillId="0" borderId="2" xfId="3" applyNumberFormat="1" applyFont="1" applyBorder="1"/>
    <xf numFmtId="0" fontId="3" fillId="0" borderId="5" xfId="3" applyFont="1" applyBorder="1" applyAlignment="1">
      <alignment horizontal="right"/>
    </xf>
    <xf numFmtId="0" fontId="3" fillId="0" borderId="8" xfId="3" applyFont="1" applyBorder="1"/>
    <xf numFmtId="0" fontId="3" fillId="0" borderId="6" xfId="3" applyFont="1" applyBorder="1"/>
    <xf numFmtId="3" fontId="6" fillId="0" borderId="3" xfId="3" applyNumberFormat="1" applyFont="1" applyBorder="1"/>
    <xf numFmtId="0" fontId="0" fillId="0" borderId="0" xfId="0"/>
    <xf numFmtId="0" fontId="0" fillId="0" borderId="0" xfId="0"/>
    <xf numFmtId="3" fontId="0" fillId="0" borderId="0" xfId="0" applyNumberFormat="1"/>
    <xf numFmtId="4" fontId="29" fillId="0" borderId="4" xfId="0" applyNumberFormat="1" applyFont="1" applyBorder="1" applyAlignment="1">
      <alignment horizontal="left"/>
    </xf>
    <xf numFmtId="0" fontId="30" fillId="0" borderId="0" xfId="0" applyFont="1"/>
    <xf numFmtId="0" fontId="12" fillId="0" borderId="0" xfId="0" applyFont="1"/>
    <xf numFmtId="49" fontId="30" fillId="0" borderId="0" xfId="1" applyNumberFormat="1" applyFont="1" applyAlignment="1">
      <alignment horizontal="right" vertical="center"/>
    </xf>
    <xf numFmtId="164" fontId="12" fillId="0" borderId="0" xfId="1" applyFont="1"/>
    <xf numFmtId="4" fontId="12" fillId="0" borderId="0" xfId="1" applyNumberFormat="1" applyFont="1"/>
    <xf numFmtId="4" fontId="31" fillId="0" borderId="0" xfId="1" applyNumberFormat="1" applyFont="1"/>
    <xf numFmtId="4" fontId="12" fillId="0" borderId="0" xfId="0" applyNumberFormat="1" applyFont="1"/>
    <xf numFmtId="164" fontId="12" fillId="0" borderId="0" xfId="0" applyNumberFormat="1" applyFont="1"/>
    <xf numFmtId="0" fontId="9" fillId="0" borderId="5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9" fillId="0" borderId="0" xfId="3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166" fontId="0" fillId="0" borderId="0" xfId="1" applyNumberFormat="1" applyFont="1" applyBorder="1"/>
    <xf numFmtId="165" fontId="0" fillId="0" borderId="0" xfId="1" applyNumberFormat="1" applyFont="1" applyBorder="1"/>
    <xf numFmtId="0" fontId="6" fillId="0" borderId="0" xfId="0" applyFont="1" applyBorder="1" applyAlignment="1">
      <alignment horizontal="right"/>
    </xf>
    <xf numFmtId="167" fontId="3" fillId="0" borderId="0" xfId="1" applyNumberFormat="1" applyFont="1" applyBorder="1"/>
    <xf numFmtId="49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3" fontId="3" fillId="0" borderId="0" xfId="1" applyNumberFormat="1" applyFont="1" applyBorder="1"/>
    <xf numFmtId="0" fontId="0" fillId="0" borderId="0" xfId="0"/>
    <xf numFmtId="3" fontId="6" fillId="0" borderId="3" xfId="1" applyNumberFormat="1" applyFont="1" applyBorder="1"/>
    <xf numFmtId="0" fontId="0" fillId="0" borderId="0" xfId="0"/>
    <xf numFmtId="0" fontId="6" fillId="0" borderId="1" xfId="6" applyFont="1" applyBorder="1"/>
    <xf numFmtId="0" fontId="0" fillId="0" borderId="0" xfId="0"/>
    <xf numFmtId="3" fontId="3" fillId="0" borderId="0" xfId="3" applyNumberFormat="1" applyFont="1" applyBorder="1" applyAlignment="1">
      <alignment horizontal="right"/>
    </xf>
    <xf numFmtId="3" fontId="3" fillId="0" borderId="5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3" fontId="6" fillId="0" borderId="3" xfId="3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Border="1" applyAlignment="1">
      <alignment wrapText="1"/>
    </xf>
    <xf numFmtId="167" fontId="6" fillId="0" borderId="5" xfId="1" applyNumberFormat="1" applyFont="1" applyBorder="1"/>
    <xf numFmtId="0" fontId="6" fillId="0" borderId="0" xfId="0" applyFont="1" applyFill="1" applyBorder="1" applyAlignment="1">
      <alignment horizontal="center"/>
    </xf>
    <xf numFmtId="0" fontId="12" fillId="0" borderId="4" xfId="0" applyFont="1" applyBorder="1"/>
    <xf numFmtId="0" fontId="6" fillId="0" borderId="1" xfId="3" applyFont="1" applyBorder="1" applyAlignment="1">
      <alignment horizontal="left"/>
    </xf>
    <xf numFmtId="0" fontId="6" fillId="0" borderId="2" xfId="3" applyFont="1" applyBorder="1" applyAlignment="1">
      <alignment horizontal="center"/>
    </xf>
    <xf numFmtId="0" fontId="0" fillId="0" borderId="0" xfId="0"/>
    <xf numFmtId="0" fontId="31" fillId="0" borderId="0" xfId="0" applyFont="1"/>
    <xf numFmtId="3" fontId="6" fillId="0" borderId="5" xfId="3" applyNumberFormat="1" applyFont="1" applyBorder="1"/>
    <xf numFmtId="3" fontId="6" fillId="0" borderId="0" xfId="3" applyNumberFormat="1" applyFont="1" applyBorder="1"/>
    <xf numFmtId="0" fontId="0" fillId="0" borderId="0" xfId="0"/>
    <xf numFmtId="3" fontId="3" fillId="0" borderId="0" xfId="0" applyNumberFormat="1" applyFont="1" applyBorder="1"/>
    <xf numFmtId="0" fontId="3" fillId="0" borderId="4" xfId="0" applyFont="1" applyFill="1" applyBorder="1" applyAlignment="1">
      <alignment horizontal="left"/>
    </xf>
    <xf numFmtId="0" fontId="7" fillId="0" borderId="4" xfId="6" applyFont="1" applyBorder="1"/>
    <xf numFmtId="3" fontId="3" fillId="0" borderId="4" xfId="0" applyNumberFormat="1" applyFont="1" applyBorder="1"/>
    <xf numFmtId="3" fontId="3" fillId="0" borderId="6" xfId="5" applyNumberFormat="1" applyFont="1" applyBorder="1"/>
    <xf numFmtId="0" fontId="0" fillId="0" borderId="7" xfId="0" applyBorder="1" applyAlignment="1">
      <alignment horizontal="right"/>
    </xf>
    <xf numFmtId="0" fontId="3" fillId="0" borderId="4" xfId="5" applyFont="1" applyBorder="1"/>
    <xf numFmtId="0" fontId="3" fillId="0" borderId="0" xfId="5" applyFont="1" applyBorder="1"/>
    <xf numFmtId="0" fontId="3" fillId="0" borderId="5" xfId="5" applyFont="1" applyBorder="1"/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0" borderId="1" xfId="0" applyFont="1" applyBorder="1"/>
    <xf numFmtId="0" fontId="6" fillId="0" borderId="4" xfId="0" applyFont="1" applyBorder="1" applyAlignment="1"/>
    <xf numFmtId="0" fontId="6" fillId="0" borderId="5" xfId="0" applyFont="1" applyBorder="1" applyAlignment="1">
      <alignment horizontal="right" wrapText="1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3" fillId="0" borderId="5" xfId="0" applyNumberFormat="1" applyFont="1" applyBorder="1"/>
    <xf numFmtId="0" fontId="7" fillId="0" borderId="4" xfId="0" applyFont="1" applyBorder="1"/>
    <xf numFmtId="0" fontId="6" fillId="0" borderId="4" xfId="0" applyFont="1" applyFill="1" applyBorder="1"/>
    <xf numFmtId="0" fontId="6" fillId="0" borderId="0" xfId="0" applyFont="1" applyBorder="1"/>
    <xf numFmtId="3" fontId="6" fillId="0" borderId="0" xfId="0" applyNumberFormat="1" applyFont="1" applyBorder="1"/>
    <xf numFmtId="10" fontId="6" fillId="0" borderId="0" xfId="2" applyNumberFormat="1" applyFont="1" applyBorder="1"/>
    <xf numFmtId="3" fontId="6" fillId="0" borderId="5" xfId="0" applyNumberFormat="1" applyFont="1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3" fillId="0" borderId="0" xfId="0" applyFont="1" applyFill="1" applyBorder="1" applyAlignment="1">
      <alignment horizontal="center"/>
    </xf>
    <xf numFmtId="3" fontId="0" fillId="0" borderId="0" xfId="0" applyNumberFormat="1" applyBorder="1"/>
    <xf numFmtId="3" fontId="0" fillId="0" borderId="5" xfId="0" applyNumberFormat="1" applyBorder="1"/>
    <xf numFmtId="0" fontId="6" fillId="0" borderId="4" xfId="0" applyFont="1" applyFill="1" applyBorder="1" applyAlignment="1">
      <alignment horizontal="left"/>
    </xf>
    <xf numFmtId="0" fontId="7" fillId="0" borderId="4" xfId="0" applyFont="1" applyFill="1" applyBorder="1"/>
    <xf numFmtId="49" fontId="6" fillId="0" borderId="5" xfId="0" applyNumberFormat="1" applyFont="1" applyBorder="1" applyAlignment="1">
      <alignment horizontal="right"/>
    </xf>
    <xf numFmtId="0" fontId="0" fillId="0" borderId="0" xfId="0" applyBorder="1" applyAlignment="1">
      <alignment horizontal="center"/>
    </xf>
    <xf numFmtId="0" fontId="3" fillId="0" borderId="4" xfId="0" applyFont="1" applyBorder="1" applyAlignment="1">
      <alignment horizontal="left"/>
    </xf>
    <xf numFmtId="167" fontId="3" fillId="0" borderId="5" xfId="1" applyNumberFormat="1" applyFont="1" applyBorder="1"/>
    <xf numFmtId="0" fontId="0" fillId="0" borderId="0" xfId="0"/>
    <xf numFmtId="0" fontId="3" fillId="0" borderId="4" xfId="3" applyFont="1" applyBorder="1"/>
    <xf numFmtId="0" fontId="3" fillId="0" borderId="0" xfId="3" applyFont="1" applyBorder="1"/>
    <xf numFmtId="0" fontId="3" fillId="0" borderId="4" xfId="0" applyFont="1" applyBorder="1"/>
    <xf numFmtId="0" fontId="6" fillId="0" borderId="4" xfId="0" applyFont="1" applyBorder="1"/>
    <xf numFmtId="0" fontId="3" fillId="0" borderId="5" xfId="3" applyFont="1" applyBorder="1"/>
    <xf numFmtId="0" fontId="11" fillId="0" borderId="4" xfId="0" applyFont="1" applyBorder="1"/>
    <xf numFmtId="0" fontId="0" fillId="0" borderId="5" xfId="0" applyBorder="1" applyAlignment="1">
      <alignment horizontal="right"/>
    </xf>
    <xf numFmtId="0" fontId="29" fillId="0" borderId="4" xfId="0" applyFont="1" applyBorder="1"/>
    <xf numFmtId="3" fontId="3" fillId="0" borderId="7" xfId="3" applyNumberFormat="1" applyFont="1" applyBorder="1"/>
    <xf numFmtId="49" fontId="6" fillId="0" borderId="20" xfId="0" applyNumberFormat="1" applyFont="1" applyBorder="1" applyAlignment="1">
      <alignment horizontal="right"/>
    </xf>
    <xf numFmtId="168" fontId="6" fillId="0" borderId="0" xfId="1" applyNumberFormat="1" applyFont="1"/>
    <xf numFmtId="4" fontId="3" fillId="0" borderId="0" xfId="0" applyNumberFormat="1" applyFont="1"/>
    <xf numFmtId="4" fontId="32" fillId="0" borderId="0" xfId="59" applyNumberFormat="1"/>
    <xf numFmtId="4" fontId="32" fillId="0" borderId="0" xfId="59" applyNumberFormat="1" applyFill="1"/>
    <xf numFmtId="4" fontId="6" fillId="0" borderId="21" xfId="0" applyNumberFormat="1" applyFont="1" applyBorder="1"/>
    <xf numFmtId="169" fontId="3" fillId="0" borderId="0" xfId="1" applyNumberFormat="1" applyFont="1"/>
    <xf numFmtId="169" fontId="3" fillId="0" borderId="0" xfId="0" applyNumberFormat="1" applyFont="1"/>
    <xf numFmtId="169" fontId="32" fillId="0" borderId="0" xfId="59" applyNumberFormat="1"/>
    <xf numFmtId="169" fontId="6" fillId="0" borderId="21" xfId="1" applyNumberFormat="1" applyFont="1" applyBorder="1"/>
    <xf numFmtId="0" fontId="2" fillId="0" borderId="4" xfId="0" applyFont="1" applyBorder="1"/>
    <xf numFmtId="0" fontId="6" fillId="0" borderId="0" xfId="3" applyFont="1" applyBorder="1" applyAlignment="1">
      <alignment horizontal="center"/>
    </xf>
    <xf numFmtId="3" fontId="6" fillId="0" borderId="0" xfId="3" applyNumberFormat="1" applyFont="1" applyBorder="1" applyAlignment="1">
      <alignment horizontal="right"/>
    </xf>
    <xf numFmtId="0" fontId="6" fillId="0" borderId="4" xfId="3" applyFont="1" applyBorder="1" applyAlignment="1">
      <alignment horizontal="left"/>
    </xf>
    <xf numFmtId="3" fontId="6" fillId="0" borderId="5" xfId="3" applyNumberFormat="1" applyFont="1" applyBorder="1" applyAlignment="1">
      <alignment horizontal="right"/>
    </xf>
    <xf numFmtId="14" fontId="3" fillId="0" borderId="0" xfId="0" quotePrefix="1" applyNumberFormat="1" applyFont="1"/>
    <xf numFmtId="0" fontId="6" fillId="34" borderId="0" xfId="0" applyFont="1" applyFill="1" applyBorder="1" applyAlignment="1">
      <alignment horizontal="center"/>
    </xf>
    <xf numFmtId="49" fontId="6" fillId="34" borderId="0" xfId="0" applyNumberFormat="1" applyFont="1" applyFill="1" applyBorder="1" applyAlignment="1">
      <alignment horizontal="center"/>
    </xf>
    <xf numFmtId="49" fontId="6" fillId="34" borderId="0" xfId="0" applyNumberFormat="1" applyFont="1" applyFill="1" applyBorder="1" applyAlignment="1">
      <alignment horizontal="right"/>
    </xf>
    <xf numFmtId="167" fontId="3" fillId="34" borderId="0" xfId="1" applyNumberFormat="1" applyFont="1" applyFill="1" applyBorder="1"/>
    <xf numFmtId="3" fontId="6" fillId="34" borderId="0" xfId="1" applyNumberFormat="1" applyFont="1" applyFill="1" applyBorder="1"/>
    <xf numFmtId="3" fontId="3" fillId="34" borderId="0" xfId="1" applyNumberFormat="1" applyFont="1" applyFill="1" applyBorder="1"/>
    <xf numFmtId="3" fontId="0" fillId="34" borderId="0" xfId="1" applyNumberFormat="1" applyFont="1" applyFill="1" applyBorder="1"/>
    <xf numFmtId="0" fontId="6" fillId="34" borderId="0" xfId="0" applyFont="1" applyFill="1" applyBorder="1" applyAlignment="1">
      <alignment horizontal="right"/>
    </xf>
    <xf numFmtId="3" fontId="6" fillId="34" borderId="0" xfId="0" applyNumberFormat="1" applyFont="1" applyFill="1" applyBorder="1"/>
    <xf numFmtId="167" fontId="6" fillId="34" borderId="0" xfId="1" applyNumberFormat="1" applyFont="1" applyFill="1" applyBorder="1"/>
    <xf numFmtId="10" fontId="6" fillId="34" borderId="0" xfId="2" applyNumberFormat="1" applyFont="1" applyFill="1" applyBorder="1"/>
    <xf numFmtId="0" fontId="2" fillId="0" borderId="22" xfId="0" applyFont="1" applyFill="1" applyBorder="1" applyAlignment="1">
      <alignment horizontal="right"/>
    </xf>
    <xf numFmtId="0" fontId="2" fillId="0" borderId="23" xfId="0" applyFont="1" applyFill="1" applyBorder="1"/>
    <xf numFmtId="0" fontId="2" fillId="35" borderId="23" xfId="0" applyFont="1" applyFill="1" applyBorder="1"/>
    <xf numFmtId="0" fontId="0" fillId="0" borderId="20" xfId="0" applyFill="1" applyBorder="1"/>
    <xf numFmtId="0" fontId="0" fillId="0" borderId="4" xfId="0" applyFill="1" applyBorder="1" applyAlignment="1">
      <alignment horizontal="right"/>
    </xf>
    <xf numFmtId="0" fontId="0" fillId="0" borderId="0" xfId="0" applyFill="1" applyBorder="1"/>
    <xf numFmtId="0" fontId="0" fillId="0" borderId="5" xfId="0" applyFill="1" applyBorder="1"/>
    <xf numFmtId="0" fontId="2" fillId="0" borderId="0" xfId="0" applyFont="1" applyFill="1" applyBorder="1"/>
    <xf numFmtId="0" fontId="2" fillId="0" borderId="5" xfId="0" applyFont="1" applyFill="1" applyBorder="1"/>
    <xf numFmtId="0" fontId="0" fillId="0" borderId="4" xfId="0" applyFill="1" applyBorder="1"/>
    <xf numFmtId="0" fontId="0" fillId="0" borderId="8" xfId="0" applyFill="1" applyBorder="1"/>
    <xf numFmtId="0" fontId="0" fillId="0" borderId="6" xfId="0" applyFill="1" applyBorder="1"/>
    <xf numFmtId="0" fontId="0" fillId="0" borderId="7" xfId="0" applyFill="1" applyBorder="1"/>
    <xf numFmtId="0" fontId="12" fillId="0" borderId="0" xfId="0" applyFont="1" applyBorder="1"/>
    <xf numFmtId="0" fontId="3" fillId="0" borderId="0" xfId="0" applyFont="1" applyFill="1" applyBorder="1"/>
    <xf numFmtId="1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/>
    <xf numFmtId="4" fontId="3" fillId="0" borderId="0" xfId="0" applyNumberFormat="1" applyFont="1" applyFill="1"/>
    <xf numFmtId="0" fontId="1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167" fontId="6" fillId="0" borderId="0" xfId="1" applyNumberFormat="1" applyFont="1" applyBorder="1" applyAlignment="1">
      <alignment horizontal="center"/>
    </xf>
    <xf numFmtId="167" fontId="3" fillId="0" borderId="0" xfId="1" applyNumberFormat="1" applyFont="1" applyBorder="1" applyAlignment="1">
      <alignment horizontal="center"/>
    </xf>
    <xf numFmtId="167" fontId="0" fillId="0" borderId="0" xfId="1" applyNumberFormat="1" applyFont="1" applyBorder="1"/>
    <xf numFmtId="167" fontId="3" fillId="0" borderId="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</cellXfs>
  <cellStyles count="61">
    <cellStyle name="20 % – uthevingsfarge 1" xfId="28" builtinId="30" customBuiltin="1"/>
    <cellStyle name="20 % – uthevingsfarge 2" xfId="32" builtinId="34" customBuiltin="1"/>
    <cellStyle name="20 % – uthevingsfarge 3" xfId="36" builtinId="38" customBuiltin="1"/>
    <cellStyle name="20 % – uthevingsfarge 4" xfId="40" builtinId="42" customBuiltin="1"/>
    <cellStyle name="20 % – uthevingsfarge 5" xfId="44" builtinId="46" customBuiltin="1"/>
    <cellStyle name="20 % – uthevingsfarge 6" xfId="48" builtinId="50" customBuiltin="1"/>
    <cellStyle name="40 % – uthevingsfarge 1" xfId="29" builtinId="31" customBuiltin="1"/>
    <cellStyle name="40 % – uthevingsfarge 2" xfId="33" builtinId="35" customBuiltin="1"/>
    <cellStyle name="40 % – uthevingsfarge 3" xfId="37" builtinId="39" customBuiltin="1"/>
    <cellStyle name="40 % – uthevingsfarge 4" xfId="41" builtinId="43" customBuiltin="1"/>
    <cellStyle name="40 % – uthevingsfarge 5" xfId="45" builtinId="47" customBuiltin="1"/>
    <cellStyle name="40 % – uthevingsfarge 6" xfId="49" builtinId="51" customBuiltin="1"/>
    <cellStyle name="60 % – uthevingsfarge 1" xfId="30" builtinId="32" customBuiltin="1"/>
    <cellStyle name="60 % – uthevingsfarge 2" xfId="34" builtinId="36" customBuiltin="1"/>
    <cellStyle name="60 % – uthevingsfarge 3" xfId="38" builtinId="40" customBuiltin="1"/>
    <cellStyle name="60 % – uthevingsfarge 4" xfId="42" builtinId="44" customBuiltin="1"/>
    <cellStyle name="60 % – uthevingsfarge 5" xfId="46" builtinId="48" customBuiltin="1"/>
    <cellStyle name="60 % – uthevingsfarge 6" xfId="50" builtinId="52" customBuiltin="1"/>
    <cellStyle name="Beregning" xfId="20" builtinId="22" customBuiltin="1"/>
    <cellStyle name="Dårlig" xfId="16" builtinId="27" customBuiltin="1"/>
    <cellStyle name="Forklarende tekst" xfId="25" builtinId="53" customBuiltin="1"/>
    <cellStyle name="God" xfId="15" builtinId="26" customBuiltin="1"/>
    <cellStyle name="Inndata" xfId="18" builtinId="20" customBuiltin="1"/>
    <cellStyle name="Koblet celle" xfId="21" builtinId="24" customBuiltin="1"/>
    <cellStyle name="Komma" xfId="1" builtinId="3"/>
    <cellStyle name="Komma 2" xfId="53" xr:uid="{00000000-0005-0000-0000-000019000000}"/>
    <cellStyle name="Komma 3" xfId="54" xr:uid="{00000000-0005-0000-0000-00001A000000}"/>
    <cellStyle name="Komma 4" xfId="52" xr:uid="{00000000-0005-0000-0000-00001B000000}"/>
    <cellStyle name="Komma 5" xfId="55" xr:uid="{00000000-0005-0000-0000-00001C000000}"/>
    <cellStyle name="Kontrollcelle" xfId="22" builtinId="23" customBuiltin="1"/>
    <cellStyle name="Merknad" xfId="24" builtinId="10" customBuiltin="1"/>
    <cellStyle name="Normal" xfId="0" builtinId="0"/>
    <cellStyle name="Normal 2" xfId="3" xr:uid="{00000000-0005-0000-0000-000020000000}"/>
    <cellStyle name="Normal 2 2" xfId="6" xr:uid="{00000000-0005-0000-0000-000021000000}"/>
    <cellStyle name="Normal 2 3" xfId="58" xr:uid="{00000000-0005-0000-0000-000022000000}"/>
    <cellStyle name="Normal 3" xfId="5" xr:uid="{00000000-0005-0000-0000-000023000000}"/>
    <cellStyle name="Normal 4" xfId="59" xr:uid="{00000000-0005-0000-0000-000024000000}"/>
    <cellStyle name="Normal 4 2" xfId="60" xr:uid="{00000000-0005-0000-0000-000025000000}"/>
    <cellStyle name="Nøytral" xfId="17" builtinId="28" customBuiltin="1"/>
    <cellStyle name="Overskrift 1" xfId="11" builtinId="16" customBuiltin="1"/>
    <cellStyle name="Overskrift 2" xfId="12" builtinId="17" customBuiltin="1"/>
    <cellStyle name="Overskrift 3" xfId="13" builtinId="18" customBuiltin="1"/>
    <cellStyle name="Overskrift 4" xfId="14" builtinId="19" customBuiltin="1"/>
    <cellStyle name="Prosent" xfId="2" builtinId="5"/>
    <cellStyle name="Prosent 2" xfId="7" xr:uid="{00000000-0005-0000-0000-00002C000000}"/>
    <cellStyle name="Prosent 3" xfId="8" xr:uid="{00000000-0005-0000-0000-00002D000000}"/>
    <cellStyle name="Prosent 3 2" xfId="56" xr:uid="{00000000-0005-0000-0000-00002E000000}"/>
    <cellStyle name="Tittel 2" xfId="51" xr:uid="{00000000-0005-0000-0000-00002F000000}"/>
    <cellStyle name="Totalt" xfId="26" builtinId="25" customBuiltin="1"/>
    <cellStyle name="Tusenskille 2" xfId="4" xr:uid="{00000000-0005-0000-0000-000031000000}"/>
    <cellStyle name="Tusenskille 2 2" xfId="10" xr:uid="{00000000-0005-0000-0000-000032000000}"/>
    <cellStyle name="Tusenskille 2 3" xfId="57" xr:uid="{00000000-0005-0000-0000-000033000000}"/>
    <cellStyle name="Tusenskille 3" xfId="9" xr:uid="{00000000-0005-0000-0000-000034000000}"/>
    <cellStyle name="Utdata" xfId="19" builtinId="21" customBuiltin="1"/>
    <cellStyle name="Uthevingsfarge1" xfId="27" builtinId="29" customBuiltin="1"/>
    <cellStyle name="Uthevingsfarge2" xfId="31" builtinId="33" customBuiltin="1"/>
    <cellStyle name="Uthevingsfarge3" xfId="35" builtinId="37" customBuiltin="1"/>
    <cellStyle name="Uthevingsfarge4" xfId="39" builtinId="41" customBuiltin="1"/>
    <cellStyle name="Uthevingsfarge5" xfId="43" builtinId="45" customBuiltin="1"/>
    <cellStyle name="Uthevingsfarge6" xfId="47" builtinId="49" customBuiltin="1"/>
    <cellStyle name="Varseltekst" xfId="2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K189"/>
  <sheetViews>
    <sheetView tabSelected="1" topLeftCell="A108" zoomScaleNormal="100" workbookViewId="0">
      <selection activeCell="D150" sqref="D150"/>
    </sheetView>
  </sheetViews>
  <sheetFormatPr baseColWidth="10" defaultColWidth="11.42578125" defaultRowHeight="15" x14ac:dyDescent="0.25"/>
  <cols>
    <col min="1" max="1" width="32" style="2" customWidth="1"/>
    <col min="2" max="2" width="13.28515625" style="2" customWidth="1"/>
    <col min="3" max="3" width="13.28515625" style="117" customWidth="1"/>
    <col min="4" max="4" width="14.85546875" style="2" customWidth="1"/>
    <col min="5" max="5" width="13.28515625" style="2" customWidth="1"/>
    <col min="6" max="6" width="12.42578125" style="2" customWidth="1"/>
    <col min="7" max="7" width="20" style="3" customWidth="1"/>
    <col min="8" max="8" width="16.5703125" style="4" customWidth="1"/>
    <col min="9" max="9" width="14.5703125" style="5" bestFit="1" customWidth="1"/>
    <col min="10" max="10" width="11.42578125" style="2"/>
    <col min="11" max="11" width="12.85546875" style="2" bestFit="1" customWidth="1"/>
    <col min="12" max="16384" width="11.42578125" style="2"/>
  </cols>
  <sheetData>
    <row r="8" spans="1:9" ht="33.75" x14ac:dyDescent="0.6">
      <c r="A8" s="200" t="s">
        <v>259</v>
      </c>
      <c r="B8" s="200"/>
      <c r="C8" s="200"/>
      <c r="D8" s="200"/>
      <c r="E8" s="200"/>
      <c r="F8" s="200"/>
      <c r="G8" s="6"/>
    </row>
    <row r="10" spans="1:9" x14ac:dyDescent="0.25">
      <c r="G10" s="4"/>
      <c r="H10" s="5"/>
      <c r="I10" s="2"/>
    </row>
    <row r="13" spans="1:9" ht="33.75" x14ac:dyDescent="0.6">
      <c r="A13" s="204" t="s">
        <v>220</v>
      </c>
      <c r="B13" s="204"/>
      <c r="C13" s="204"/>
      <c r="D13" s="204"/>
      <c r="E13" s="204"/>
      <c r="F13" s="204"/>
      <c r="G13" s="6"/>
    </row>
    <row r="14" spans="1:9" x14ac:dyDescent="0.25">
      <c r="A14" s="117"/>
      <c r="B14" s="117"/>
      <c r="D14" s="117"/>
      <c r="E14" s="117"/>
      <c r="F14" s="117"/>
    </row>
    <row r="15" spans="1:9" ht="33.75" x14ac:dyDescent="0.6">
      <c r="A15" s="204" t="s">
        <v>228</v>
      </c>
      <c r="B15" s="204"/>
      <c r="C15" s="204"/>
      <c r="D15" s="204"/>
      <c r="E15" s="204"/>
      <c r="F15" s="204"/>
    </row>
    <row r="47" spans="1:6" ht="20.25" x14ac:dyDescent="0.3">
      <c r="A47" s="201" t="s">
        <v>17</v>
      </c>
      <c r="B47" s="202"/>
      <c r="C47" s="202"/>
      <c r="D47" s="202"/>
      <c r="E47" s="202"/>
      <c r="F47" s="203"/>
    </row>
    <row r="48" spans="1:6" x14ac:dyDescent="0.25">
      <c r="A48" s="147"/>
      <c r="B48" s="118" t="s">
        <v>55</v>
      </c>
      <c r="C48" s="211" t="s">
        <v>64</v>
      </c>
      <c r="D48" s="77" t="s">
        <v>18</v>
      </c>
      <c r="E48" s="77" t="s">
        <v>64</v>
      </c>
      <c r="F48" s="7" t="s">
        <v>18</v>
      </c>
    </row>
    <row r="49" spans="1:11" x14ac:dyDescent="0.25">
      <c r="A49" s="148" t="s">
        <v>19</v>
      </c>
      <c r="B49" s="118"/>
      <c r="C49" s="211">
        <v>2024</v>
      </c>
      <c r="D49" s="79" t="s">
        <v>267</v>
      </c>
      <c r="E49" s="79" t="s">
        <v>234</v>
      </c>
      <c r="F49" s="140" t="s">
        <v>234</v>
      </c>
    </row>
    <row r="50" spans="1:11" s="117" customFormat="1" x14ac:dyDescent="0.25">
      <c r="A50" s="148"/>
      <c r="B50" s="118"/>
      <c r="C50" s="211"/>
      <c r="D50" s="79"/>
      <c r="E50" s="79"/>
      <c r="F50" s="140"/>
      <c r="G50" s="74"/>
      <c r="H50" s="75"/>
    </row>
    <row r="51" spans="1:11" x14ac:dyDescent="0.25">
      <c r="A51" s="147"/>
      <c r="B51" s="119"/>
      <c r="C51" s="212"/>
      <c r="D51" s="78"/>
      <c r="E51" s="78"/>
      <c r="F51" s="143"/>
    </row>
    <row r="52" spans="1:11" x14ac:dyDescent="0.25">
      <c r="A52" s="122" t="s">
        <v>20</v>
      </c>
      <c r="B52" s="119"/>
      <c r="C52" s="211">
        <v>11000</v>
      </c>
      <c r="D52" s="80">
        <f>SUM(Saldobalanse!C9)*-1</f>
        <v>10560</v>
      </c>
      <c r="E52" s="80">
        <f>SUM(Saldobalanse!D9)*-1</f>
        <v>12000</v>
      </c>
      <c r="F52" s="21">
        <f>SUM(Saldobalanse!E9)*-1</f>
        <v>11900</v>
      </c>
    </row>
    <row r="53" spans="1:11" x14ac:dyDescent="0.25">
      <c r="A53" s="147"/>
      <c r="B53" s="119"/>
      <c r="C53" s="212"/>
      <c r="D53" s="81"/>
      <c r="E53" s="81"/>
      <c r="F53" s="19"/>
    </row>
    <row r="54" spans="1:11" x14ac:dyDescent="0.25">
      <c r="A54" s="122" t="s">
        <v>21</v>
      </c>
      <c r="B54" s="118">
        <v>3</v>
      </c>
      <c r="C54" s="211"/>
      <c r="D54" s="81"/>
      <c r="E54" s="81"/>
      <c r="F54" s="19"/>
    </row>
    <row r="55" spans="1:11" x14ac:dyDescent="0.25">
      <c r="A55" s="147" t="s">
        <v>22</v>
      </c>
      <c r="B55" s="117"/>
      <c r="C55" s="213">
        <v>8000</v>
      </c>
      <c r="D55" s="81">
        <f>Noter!F64</f>
        <v>7791.6299999999992</v>
      </c>
      <c r="E55" s="81">
        <f>Noter!G64</f>
        <v>15000</v>
      </c>
      <c r="F55" s="19">
        <f>Noter!H64</f>
        <v>7188.74</v>
      </c>
    </row>
    <row r="56" spans="1:11" x14ac:dyDescent="0.25">
      <c r="A56" s="147" t="s">
        <v>154</v>
      </c>
      <c r="B56" s="119"/>
      <c r="C56" s="212">
        <v>140000</v>
      </c>
      <c r="D56" s="81">
        <f>Noter!F73</f>
        <v>110000</v>
      </c>
      <c r="E56" s="81">
        <f>Noter!G73</f>
        <v>110000</v>
      </c>
      <c r="F56" s="19">
        <f>Noter!H73</f>
        <v>45000</v>
      </c>
    </row>
    <row r="57" spans="1:11" s="10" customFormat="1" ht="12.75" x14ac:dyDescent="0.2">
      <c r="A57" s="123" t="s">
        <v>23</v>
      </c>
      <c r="B57" s="118"/>
      <c r="C57" s="211">
        <f>SUM(C55:C56)</f>
        <v>148000</v>
      </c>
      <c r="D57" s="80">
        <f t="shared" ref="D57:E57" si="0">SUM(D55:D56)</f>
        <v>117791.63</v>
      </c>
      <c r="E57" s="80">
        <f t="shared" si="0"/>
        <v>125000</v>
      </c>
      <c r="F57" s="21">
        <f>SUM(F55:F56)</f>
        <v>52188.74</v>
      </c>
      <c r="G57" s="8"/>
      <c r="H57" s="15"/>
    </row>
    <row r="58" spans="1:11" s="10" customFormat="1" ht="12.75" x14ac:dyDescent="0.2">
      <c r="A58" s="123"/>
      <c r="B58" s="118"/>
      <c r="C58" s="211"/>
      <c r="D58" s="80"/>
      <c r="E58" s="80"/>
      <c r="F58" s="21"/>
      <c r="G58" s="8"/>
      <c r="H58" s="15"/>
    </row>
    <row r="59" spans="1:11" hidden="1" x14ac:dyDescent="0.25">
      <c r="A59" s="122" t="s">
        <v>24</v>
      </c>
      <c r="B59" s="117"/>
      <c r="C59" s="213"/>
      <c r="D59" s="22"/>
      <c r="E59" s="22"/>
      <c r="F59" s="23"/>
    </row>
    <row r="60" spans="1:11" s="10" customFormat="1" ht="12.75" hidden="1" x14ac:dyDescent="0.2">
      <c r="A60" s="148" t="s">
        <v>25</v>
      </c>
      <c r="B60" s="118"/>
      <c r="C60" s="211"/>
      <c r="D60" s="80">
        <f>SUM(Saldobalanse!C23)*-1</f>
        <v>0</v>
      </c>
      <c r="E60" s="80">
        <f>SUM(Saldobalanse!D23)*-1</f>
        <v>0</v>
      </c>
      <c r="F60" s="21">
        <f>SUM(Saldobalanse!E23)*-1</f>
        <v>0</v>
      </c>
      <c r="G60" s="8"/>
      <c r="H60" s="15"/>
    </row>
    <row r="61" spans="1:11" s="124" customFormat="1" ht="12.75" x14ac:dyDescent="0.2">
      <c r="A61" s="148"/>
      <c r="B61" s="118"/>
      <c r="C61" s="211"/>
      <c r="D61" s="80"/>
      <c r="E61" s="80"/>
      <c r="F61" s="21"/>
      <c r="G61" s="8"/>
      <c r="H61" s="15"/>
    </row>
    <row r="62" spans="1:11" x14ac:dyDescent="0.25">
      <c r="A62" s="147"/>
      <c r="B62" s="119"/>
      <c r="C62" s="212"/>
      <c r="D62" s="81"/>
      <c r="E62" s="81"/>
      <c r="F62" s="19"/>
    </row>
    <row r="63" spans="1:11" x14ac:dyDescent="0.25">
      <c r="A63" s="148" t="s">
        <v>26</v>
      </c>
      <c r="B63" s="119"/>
      <c r="C63" s="212"/>
      <c r="D63" s="81"/>
      <c r="E63" s="81"/>
      <c r="F63" s="19"/>
      <c r="K63" s="12"/>
    </row>
    <row r="64" spans="1:11" x14ac:dyDescent="0.25">
      <c r="A64" s="122" t="s">
        <v>27</v>
      </c>
      <c r="B64" s="119"/>
      <c r="C64" s="212"/>
      <c r="D64" s="81"/>
      <c r="E64" s="81"/>
      <c r="F64" s="19"/>
    </row>
    <row r="65" spans="1:11" x14ac:dyDescent="0.25">
      <c r="A65" s="91" t="s">
        <v>155</v>
      </c>
      <c r="B65" s="118">
        <v>4</v>
      </c>
      <c r="C65" s="211">
        <v>10000</v>
      </c>
      <c r="D65" s="81">
        <f>Noter!F82</f>
        <v>8000</v>
      </c>
      <c r="E65" s="81">
        <f>Noter!G82</f>
        <v>30000</v>
      </c>
      <c r="F65" s="19">
        <f>Noter!H82</f>
        <v>0</v>
      </c>
    </row>
    <row r="66" spans="1:11" s="10" customFormat="1" ht="12.75" x14ac:dyDescent="0.2">
      <c r="A66" s="147"/>
      <c r="B66" s="119"/>
      <c r="C66" s="212"/>
      <c r="D66" s="81"/>
      <c r="E66" s="81"/>
      <c r="F66" s="19"/>
      <c r="G66" s="8"/>
      <c r="H66" s="15"/>
      <c r="K66" s="13"/>
    </row>
    <row r="67" spans="1:11" x14ac:dyDescent="0.25">
      <c r="A67" s="122" t="s">
        <v>28</v>
      </c>
      <c r="B67" s="119"/>
      <c r="C67" s="212"/>
      <c r="D67" s="81"/>
      <c r="E67" s="81"/>
      <c r="F67" s="19"/>
    </row>
    <row r="68" spans="1:11" x14ac:dyDescent="0.25">
      <c r="A68" s="92" t="s">
        <v>10</v>
      </c>
      <c r="B68" s="119"/>
      <c r="C68" s="212"/>
      <c r="D68" s="81">
        <f>SUM(Saldobalanse!C49:C49)*-1</f>
        <v>1300</v>
      </c>
      <c r="E68" s="81">
        <f>SUM(Saldobalanse!D49:D49)*-1</f>
        <v>0</v>
      </c>
      <c r="F68" s="19">
        <f>SUM(Saldobalanse!E49:E49)*-1</f>
        <v>751.9</v>
      </c>
      <c r="K68" s="12"/>
    </row>
    <row r="69" spans="1:11" x14ac:dyDescent="0.25">
      <c r="A69" s="147" t="s">
        <v>156</v>
      </c>
      <c r="B69" s="119"/>
      <c r="C69" s="212"/>
      <c r="D69" s="81">
        <v>0</v>
      </c>
      <c r="E69" s="81">
        <v>0</v>
      </c>
      <c r="F69" s="19">
        <v>0</v>
      </c>
    </row>
    <row r="70" spans="1:11" s="10" customFormat="1" ht="12.75" x14ac:dyDescent="0.2">
      <c r="A70" s="122" t="s">
        <v>29</v>
      </c>
      <c r="B70" s="119"/>
      <c r="C70" s="212"/>
      <c r="D70" s="80">
        <f>SUM(D68:D69)</f>
        <v>1300</v>
      </c>
      <c r="E70" s="80">
        <f>SUM(E68:E69)</f>
        <v>0</v>
      </c>
      <c r="F70" s="21">
        <f>SUM(F68:F69)</f>
        <v>751.9</v>
      </c>
      <c r="G70" s="8"/>
      <c r="H70" s="15"/>
    </row>
    <row r="71" spans="1:11" x14ac:dyDescent="0.25">
      <c r="A71" s="148"/>
      <c r="B71" s="119"/>
      <c r="C71" s="212"/>
      <c r="D71" s="80"/>
      <c r="E71" s="80"/>
      <c r="F71" s="21"/>
    </row>
    <row r="72" spans="1:11" x14ac:dyDescent="0.25">
      <c r="A72" s="122" t="s">
        <v>16</v>
      </c>
      <c r="B72" s="119"/>
      <c r="C72" s="212">
        <v>1000</v>
      </c>
      <c r="D72" s="80">
        <f>SUM(Saldobalanse!C24)*-1</f>
        <v>0</v>
      </c>
      <c r="E72" s="80">
        <f>SUM(Saldobalanse!D24)*-1</f>
        <v>0</v>
      </c>
      <c r="F72" s="21">
        <f>SUM(Saldobalanse!E24)*-1</f>
        <v>2313.6799999999998</v>
      </c>
    </row>
    <row r="73" spans="1:11" x14ac:dyDescent="0.25">
      <c r="A73" s="128"/>
      <c r="B73" s="118"/>
      <c r="C73" s="211"/>
      <c r="D73" s="80"/>
      <c r="E73" s="80"/>
      <c r="F73" s="21"/>
    </row>
    <row r="74" spans="1:11" x14ac:dyDescent="0.25">
      <c r="A74" s="148" t="s">
        <v>0</v>
      </c>
      <c r="B74" s="118"/>
      <c r="C74" s="211">
        <f>C72+C65+C57+C52</f>
        <v>170000</v>
      </c>
      <c r="D74" s="80">
        <f t="shared" ref="D74:E74" si="1">SUM(D52+D57+D60+D65+D70+D72)</f>
        <v>137651.63</v>
      </c>
      <c r="E74" s="80">
        <f t="shared" si="1"/>
        <v>167000</v>
      </c>
      <c r="F74" s="21">
        <f>SUM(F52+F57+F60+F65+F70+F72)</f>
        <v>67154.319999999992</v>
      </c>
    </row>
    <row r="75" spans="1:11" x14ac:dyDescent="0.25">
      <c r="A75" s="148"/>
      <c r="B75" s="118"/>
      <c r="C75" s="211"/>
      <c r="D75" s="80"/>
      <c r="E75" s="80"/>
      <c r="F75" s="21"/>
    </row>
    <row r="76" spans="1:11" x14ac:dyDescent="0.25">
      <c r="A76" s="128"/>
      <c r="B76" s="118"/>
      <c r="C76" s="211"/>
      <c r="D76" s="80"/>
      <c r="E76" s="80"/>
      <c r="F76" s="21"/>
    </row>
    <row r="77" spans="1:11" x14ac:dyDescent="0.25">
      <c r="A77" s="128"/>
      <c r="B77" s="118"/>
      <c r="C77" s="211"/>
      <c r="D77" s="77"/>
      <c r="E77" s="77"/>
      <c r="F77" s="7"/>
    </row>
    <row r="78" spans="1:11" x14ac:dyDescent="0.25">
      <c r="A78" s="128"/>
      <c r="B78" s="118"/>
      <c r="C78" s="211"/>
      <c r="D78" s="125"/>
      <c r="E78" s="125"/>
      <c r="F78" s="127"/>
    </row>
    <row r="79" spans="1:11" s="10" customFormat="1" ht="12.75" x14ac:dyDescent="0.2">
      <c r="A79" s="148"/>
      <c r="B79" s="118"/>
      <c r="C79" s="211"/>
      <c r="D79" s="125"/>
      <c r="E79" s="125"/>
      <c r="F79" s="127"/>
      <c r="G79" s="8"/>
      <c r="H79" s="15"/>
    </row>
    <row r="80" spans="1:11" x14ac:dyDescent="0.25">
      <c r="A80" s="148" t="s">
        <v>31</v>
      </c>
      <c r="B80" s="118"/>
      <c r="C80" s="211"/>
      <c r="D80" s="125"/>
      <c r="E80" s="125"/>
      <c r="F80" s="127"/>
    </row>
    <row r="81" spans="1:8" x14ac:dyDescent="0.25">
      <c r="A81" s="128"/>
      <c r="B81" s="118"/>
      <c r="C81" s="211"/>
      <c r="D81" s="18"/>
      <c r="E81" s="18"/>
      <c r="F81" s="93"/>
    </row>
    <row r="82" spans="1:8" x14ac:dyDescent="0.25">
      <c r="A82" s="122" t="s">
        <v>32</v>
      </c>
      <c r="B82" s="118"/>
      <c r="C82" s="211"/>
      <c r="D82" s="81"/>
      <c r="E82" s="81"/>
      <c r="F82" s="19"/>
    </row>
    <row r="83" spans="1:8" x14ac:dyDescent="0.25">
      <c r="A83" s="138"/>
      <c r="B83" s="124"/>
      <c r="C83" s="18"/>
      <c r="D83" s="80"/>
      <c r="E83" s="80"/>
      <c r="F83" s="21"/>
    </row>
    <row r="84" spans="1:8" s="117" customFormat="1" x14ac:dyDescent="0.25">
      <c r="A84" s="138"/>
      <c r="B84" s="124"/>
      <c r="C84" s="18"/>
      <c r="D84" s="80"/>
      <c r="E84" s="80"/>
      <c r="F84" s="21"/>
      <c r="G84" s="74"/>
      <c r="H84" s="75"/>
    </row>
    <row r="85" spans="1:8" x14ac:dyDescent="0.25">
      <c r="A85" s="138"/>
      <c r="B85" s="124"/>
      <c r="C85" s="18"/>
      <c r="D85" s="80"/>
      <c r="E85" s="80"/>
      <c r="F85" s="21"/>
    </row>
    <row r="86" spans="1:8" s="10" customFormat="1" ht="12.75" x14ac:dyDescent="0.2">
      <c r="A86" s="148" t="s">
        <v>33</v>
      </c>
      <c r="B86" s="118"/>
      <c r="C86" s="211"/>
      <c r="D86" s="80"/>
      <c r="E86" s="80"/>
      <c r="F86" s="21"/>
      <c r="G86" s="8"/>
      <c r="H86" s="15"/>
    </row>
    <row r="87" spans="1:8" x14ac:dyDescent="0.25">
      <c r="A87" s="147" t="s">
        <v>157</v>
      </c>
      <c r="B87" s="118">
        <v>5</v>
      </c>
      <c r="C87" s="211">
        <v>150000</v>
      </c>
      <c r="D87" s="81">
        <f>Noter!F92</f>
        <v>157789</v>
      </c>
      <c r="E87" s="81">
        <f>SUM(Saldobalanse!D31:D39)</f>
        <v>105000</v>
      </c>
      <c r="F87" s="19">
        <f>SUM(Saldobalanse!E31:E39)</f>
        <v>1857</v>
      </c>
    </row>
    <row r="88" spans="1:8" x14ac:dyDescent="0.25">
      <c r="A88" s="134"/>
      <c r="B88" s="135"/>
      <c r="C88" s="214"/>
      <c r="D88" s="81"/>
      <c r="E88" s="81"/>
      <c r="F88" s="19"/>
    </row>
    <row r="89" spans="1:8" s="10" customFormat="1" ht="12.75" x14ac:dyDescent="0.2">
      <c r="A89" s="139" t="s">
        <v>34</v>
      </c>
      <c r="B89" s="94">
        <v>6</v>
      </c>
      <c r="C89" s="215">
        <v>12000</v>
      </c>
      <c r="D89" s="81">
        <f>Noter!F106</f>
        <v>11786</v>
      </c>
      <c r="E89" s="81">
        <f>SUM(Saldobalanse!D27+Saldobalanse!D28+Saldobalanse!D29+Saldobalanse!D40+Saldobalanse!D41+Saldobalanse!D42+Saldobalanse!D43+Saldobalanse!D44+Saldobalanse!D45+Saldobalanse!D46+Saldobalanse!D47+Saldobalanse!D30+Saldobalanse!D25)</f>
        <v>20000</v>
      </c>
      <c r="F89" s="19">
        <f>SUM(Saldobalanse!E27+Saldobalanse!E28+Saldobalanse!E29+Saldobalanse!E40+Saldobalanse!E41+Saldobalanse!E42+Saldobalanse!E43+Saldobalanse!E44+Saldobalanse!E45+Saldobalanse!E46+Saldobalanse!E47+Saldobalanse!E30+Saldobalanse!E25)</f>
        <v>10699</v>
      </c>
      <c r="G89" s="8"/>
      <c r="H89" s="15"/>
    </row>
    <row r="90" spans="1:8" x14ac:dyDescent="0.25">
      <c r="A90" s="147"/>
      <c r="B90" s="119"/>
      <c r="C90" s="212"/>
      <c r="D90" s="81"/>
      <c r="E90" s="81"/>
      <c r="F90" s="19"/>
    </row>
    <row r="91" spans="1:8" s="10" customFormat="1" ht="12.75" hidden="1" x14ac:dyDescent="0.2">
      <c r="A91" s="122" t="s">
        <v>35</v>
      </c>
      <c r="B91" s="118"/>
      <c r="C91" s="211"/>
      <c r="D91" s="81"/>
      <c r="E91" s="81"/>
      <c r="F91" s="19"/>
      <c r="G91" s="11"/>
      <c r="H91" s="15"/>
    </row>
    <row r="92" spans="1:8" s="10" customFormat="1" ht="12.75" hidden="1" x14ac:dyDescent="0.2">
      <c r="A92" s="147" t="s">
        <v>36</v>
      </c>
      <c r="B92" s="118"/>
      <c r="C92" s="211"/>
      <c r="D92" s="81">
        <f>SUM(Saldobalanse!C50)</f>
        <v>0</v>
      </c>
      <c r="E92" s="81">
        <f>SUM(Saldobalanse!D50)</f>
        <v>0</v>
      </c>
      <c r="F92" s="19">
        <f>SUM(Saldobalanse!E50)</f>
        <v>0</v>
      </c>
      <c r="G92" s="11"/>
      <c r="H92" s="15"/>
    </row>
    <row r="93" spans="1:8" s="10" customFormat="1" ht="12.75" hidden="1" x14ac:dyDescent="0.2">
      <c r="A93" s="147" t="s">
        <v>37</v>
      </c>
      <c r="B93" s="118"/>
      <c r="C93" s="211"/>
      <c r="D93" s="81"/>
      <c r="E93" s="81"/>
      <c r="F93" s="19"/>
      <c r="G93" s="11"/>
      <c r="H93" s="15"/>
    </row>
    <row r="94" spans="1:8" hidden="1" x14ac:dyDescent="0.25">
      <c r="A94" s="148" t="s">
        <v>23</v>
      </c>
      <c r="B94" s="118"/>
      <c r="C94" s="211">
        <v>0</v>
      </c>
      <c r="D94" s="80">
        <f t="shared" ref="D94:E94" si="2">SUM(D92:D93)</f>
        <v>0</v>
      </c>
      <c r="E94" s="80">
        <f t="shared" si="2"/>
        <v>0</v>
      </c>
      <c r="F94" s="21">
        <f>SUM(F92:F93)</f>
        <v>0</v>
      </c>
    </row>
    <row r="95" spans="1:8" x14ac:dyDescent="0.25">
      <c r="A95" s="147"/>
      <c r="B95" s="119"/>
      <c r="C95" s="212"/>
      <c r="D95" s="81"/>
      <c r="E95" s="81"/>
      <c r="F95" s="19"/>
    </row>
    <row r="96" spans="1:8" x14ac:dyDescent="0.25">
      <c r="A96" s="123" t="s">
        <v>38</v>
      </c>
      <c r="B96" s="118"/>
      <c r="C96" s="211">
        <f>SUM(C87:C94)</f>
        <v>162000</v>
      </c>
      <c r="D96" s="80">
        <f t="shared" ref="D96:E96" si="3">SUM(D83+D87+D89+D94)</f>
        <v>169575</v>
      </c>
      <c r="E96" s="80">
        <f t="shared" si="3"/>
        <v>125000</v>
      </c>
      <c r="F96" s="21">
        <f>SUM(F83+F87+F89+F94)</f>
        <v>12556</v>
      </c>
    </row>
    <row r="97" spans="1:9" s="117" customFormat="1" x14ac:dyDescent="0.25">
      <c r="A97" s="123"/>
      <c r="B97" s="118"/>
      <c r="C97" s="211"/>
      <c r="D97" s="80"/>
      <c r="E97" s="80"/>
      <c r="F97" s="21"/>
      <c r="G97" s="74"/>
      <c r="H97" s="75"/>
    </row>
    <row r="98" spans="1:9" x14ac:dyDescent="0.25">
      <c r="A98" s="147"/>
      <c r="B98" s="119"/>
      <c r="C98" s="212"/>
      <c r="D98" s="81"/>
      <c r="E98" s="81"/>
      <c r="F98" s="19"/>
    </row>
    <row r="99" spans="1:9" x14ac:dyDescent="0.25">
      <c r="A99" s="148" t="s">
        <v>39</v>
      </c>
      <c r="B99" s="119"/>
      <c r="C99" s="211">
        <f>C74-C96</f>
        <v>8000</v>
      </c>
      <c r="D99" s="80">
        <f t="shared" ref="D99:E99" si="4">SUM(D74-D96)</f>
        <v>-31923.369999999995</v>
      </c>
      <c r="E99" s="80">
        <f t="shared" si="4"/>
        <v>42000</v>
      </c>
      <c r="F99" s="21">
        <f>SUM(F74-F96)</f>
        <v>54598.319999999992</v>
      </c>
    </row>
    <row r="100" spans="1:9" s="117" customFormat="1" x14ac:dyDescent="0.25">
      <c r="A100" s="148"/>
      <c r="B100" s="119"/>
      <c r="C100" s="119"/>
      <c r="D100" s="80"/>
      <c r="E100" s="80"/>
      <c r="F100" s="21"/>
      <c r="G100" s="74"/>
      <c r="H100" s="75"/>
      <c r="I100" s="18"/>
    </row>
    <row r="101" spans="1:9" s="117" customFormat="1" x14ac:dyDescent="0.25">
      <c r="A101" s="148"/>
      <c r="B101" s="119"/>
      <c r="C101" s="119"/>
      <c r="D101" s="80"/>
      <c r="E101" s="80"/>
      <c r="F101" s="21"/>
      <c r="G101" s="74"/>
      <c r="H101" s="75"/>
      <c r="I101" s="76"/>
    </row>
    <row r="102" spans="1:9" s="10" customFormat="1" ht="12.75" x14ac:dyDescent="0.2">
      <c r="A102" s="148"/>
      <c r="B102" s="125"/>
      <c r="C102" s="125"/>
      <c r="D102" s="126"/>
      <c r="E102" s="126"/>
      <c r="F102" s="127"/>
      <c r="G102" s="8"/>
      <c r="H102" s="15"/>
      <c r="I102" s="9"/>
    </row>
    <row r="103" spans="1:9" x14ac:dyDescent="0.25">
      <c r="A103" s="130"/>
      <c r="B103" s="132"/>
      <c r="C103" s="132"/>
      <c r="D103" s="132"/>
      <c r="E103" s="131"/>
      <c r="F103" s="133" t="s">
        <v>30</v>
      </c>
    </row>
    <row r="104" spans="1:9" ht="20.25" x14ac:dyDescent="0.3">
      <c r="A104" s="201" t="s">
        <v>42</v>
      </c>
      <c r="B104" s="202"/>
      <c r="C104" s="202"/>
      <c r="D104" s="202"/>
      <c r="E104" s="202"/>
      <c r="F104" s="203"/>
    </row>
    <row r="105" spans="1:9" x14ac:dyDescent="0.25">
      <c r="A105" s="148" t="s">
        <v>41</v>
      </c>
      <c r="B105" s="117"/>
      <c r="D105" s="118" t="s">
        <v>55</v>
      </c>
      <c r="E105" s="79" t="s">
        <v>267</v>
      </c>
      <c r="F105" s="154" t="s">
        <v>234</v>
      </c>
    </row>
    <row r="106" spans="1:9" x14ac:dyDescent="0.25">
      <c r="A106" s="147"/>
      <c r="B106" s="141"/>
      <c r="C106" s="141"/>
      <c r="D106" s="117"/>
      <c r="E106" s="120"/>
      <c r="F106" s="121"/>
    </row>
    <row r="107" spans="1:9" x14ac:dyDescent="0.25">
      <c r="A107" s="148" t="s">
        <v>43</v>
      </c>
      <c r="B107" s="141"/>
      <c r="C107" s="141"/>
      <c r="D107" s="117"/>
      <c r="E107" s="22"/>
      <c r="F107" s="23"/>
    </row>
    <row r="108" spans="1:9" x14ac:dyDescent="0.25">
      <c r="A108" s="128"/>
      <c r="B108" s="141"/>
      <c r="C108" s="141"/>
      <c r="D108" s="117"/>
      <c r="E108" s="22"/>
      <c r="F108" s="23"/>
    </row>
    <row r="109" spans="1:9" x14ac:dyDescent="0.25">
      <c r="A109" s="148" t="s">
        <v>44</v>
      </c>
      <c r="B109" s="119"/>
      <c r="C109" s="119"/>
      <c r="D109" s="120"/>
      <c r="E109" s="81"/>
      <c r="F109" s="19"/>
    </row>
    <row r="110" spans="1:9" x14ac:dyDescent="0.25">
      <c r="A110" s="147" t="s">
        <v>14</v>
      </c>
      <c r="B110" s="119"/>
      <c r="C110" s="119"/>
      <c r="D110" s="119"/>
      <c r="E110" s="81">
        <f>SUM(Saldobalanse!C2)</f>
        <v>10560</v>
      </c>
      <c r="F110" s="19">
        <f>SUM(Saldobalanse!E2)</f>
        <v>11900</v>
      </c>
    </row>
    <row r="111" spans="1:9" x14ac:dyDescent="0.25">
      <c r="A111" s="147" t="s">
        <v>166</v>
      </c>
      <c r="B111" s="119"/>
      <c r="C111" s="119"/>
      <c r="D111" s="119"/>
      <c r="E111" s="81">
        <f>SUM(Saldobalanse!C3)</f>
        <v>0</v>
      </c>
      <c r="F111" s="19">
        <f>SUM(Saldobalanse!E3)</f>
        <v>0</v>
      </c>
    </row>
    <row r="112" spans="1:9" x14ac:dyDescent="0.25">
      <c r="A112" s="148" t="s">
        <v>45</v>
      </c>
      <c r="B112" s="118"/>
      <c r="C112" s="118"/>
      <c r="D112" s="118"/>
      <c r="E112" s="20">
        <f>SUM(E110:E111)</f>
        <v>10560</v>
      </c>
      <c r="F112" s="83">
        <f>SUM(F110:F111)</f>
        <v>11900</v>
      </c>
    </row>
    <row r="113" spans="1:9" x14ac:dyDescent="0.25">
      <c r="A113" s="147"/>
      <c r="B113" s="119"/>
      <c r="C113" s="119"/>
      <c r="D113" s="119"/>
      <c r="E113" s="81"/>
      <c r="F113" s="19"/>
    </row>
    <row r="114" spans="1:9" x14ac:dyDescent="0.25">
      <c r="A114" s="147"/>
      <c r="B114" s="119"/>
      <c r="C114" s="119"/>
      <c r="D114" s="119"/>
      <c r="E114" s="81"/>
      <c r="F114" s="19"/>
    </row>
    <row r="115" spans="1:9" x14ac:dyDescent="0.25">
      <c r="A115" s="148" t="s">
        <v>180</v>
      </c>
      <c r="B115" s="117"/>
      <c r="D115" s="117"/>
      <c r="E115" s="117"/>
      <c r="F115" s="129"/>
    </row>
    <row r="116" spans="1:9" x14ac:dyDescent="0.25">
      <c r="A116" s="128" t="s">
        <v>180</v>
      </c>
      <c r="B116" s="119"/>
      <c r="C116" s="119"/>
      <c r="D116" s="119"/>
      <c r="E116" s="81">
        <f>SUM(Saldobalanse!C4:C5)</f>
        <v>315633.58000000007</v>
      </c>
      <c r="F116" s="19">
        <f>SUM(Saldobalanse!E4:E5)</f>
        <v>426609.95000000007</v>
      </c>
    </row>
    <row r="117" spans="1:9" x14ac:dyDescent="0.25">
      <c r="A117" s="148" t="s">
        <v>181</v>
      </c>
      <c r="B117" s="119"/>
      <c r="C117" s="119"/>
      <c r="D117" s="119"/>
      <c r="E117" s="20">
        <f>SUM(E116:E116)</f>
        <v>315633.58000000007</v>
      </c>
      <c r="F117" s="83">
        <f>SUM(F116:F116)</f>
        <v>426609.95000000007</v>
      </c>
    </row>
    <row r="118" spans="1:9" x14ac:dyDescent="0.25">
      <c r="A118" s="148"/>
      <c r="B118" s="119"/>
      <c r="C118" s="119"/>
      <c r="D118" s="119"/>
      <c r="E118" s="80"/>
      <c r="F118" s="21"/>
    </row>
    <row r="119" spans="1:9" x14ac:dyDescent="0.25">
      <c r="A119" s="148"/>
      <c r="B119" s="119"/>
      <c r="C119" s="119"/>
      <c r="D119" s="119"/>
      <c r="E119" s="80"/>
      <c r="F119" s="21"/>
    </row>
    <row r="120" spans="1:9" x14ac:dyDescent="0.25">
      <c r="A120" s="148" t="s">
        <v>46</v>
      </c>
      <c r="B120" s="119"/>
      <c r="C120" s="119"/>
      <c r="D120" s="119"/>
      <c r="E120" s="20">
        <f>SUM(E112+E117)</f>
        <v>326193.58000000007</v>
      </c>
      <c r="F120" s="83">
        <f>SUM(F112+F117)</f>
        <v>438509.95000000007</v>
      </c>
    </row>
    <row r="121" spans="1:9" x14ac:dyDescent="0.25">
      <c r="A121" s="148"/>
      <c r="B121" s="119"/>
      <c r="C121" s="119"/>
      <c r="D121" s="119"/>
      <c r="E121" s="81"/>
      <c r="F121" s="19"/>
    </row>
    <row r="122" spans="1:9" ht="15.75" thickBot="1" x14ac:dyDescent="0.3">
      <c r="A122" s="148" t="s">
        <v>47</v>
      </c>
      <c r="B122" s="119"/>
      <c r="C122" s="119"/>
      <c r="D122" s="119"/>
      <c r="E122" s="24">
        <f>SUM(E120)</f>
        <v>326193.58000000007</v>
      </c>
      <c r="F122" s="25">
        <f>SUM(F120)</f>
        <v>438509.95000000007</v>
      </c>
    </row>
    <row r="123" spans="1:9" ht="15.75" thickTop="1" x14ac:dyDescent="0.25">
      <c r="A123" s="128"/>
      <c r="B123" s="117"/>
      <c r="D123" s="117"/>
      <c r="E123" s="117"/>
      <c r="F123" s="129"/>
    </row>
    <row r="124" spans="1:9" s="73" customFormat="1" x14ac:dyDescent="0.25">
      <c r="A124" s="128"/>
      <c r="B124" s="117"/>
      <c r="C124" s="117"/>
      <c r="D124" s="117"/>
      <c r="E124" s="117"/>
      <c r="F124" s="129"/>
      <c r="G124" s="74"/>
      <c r="H124" s="75"/>
      <c r="I124" s="76"/>
    </row>
    <row r="125" spans="1:9" x14ac:dyDescent="0.25">
      <c r="A125" s="128"/>
      <c r="B125" s="117"/>
      <c r="D125" s="117"/>
      <c r="E125" s="117"/>
      <c r="F125" s="129"/>
    </row>
    <row r="126" spans="1:9" x14ac:dyDescent="0.25">
      <c r="A126" s="148" t="s">
        <v>48</v>
      </c>
      <c r="B126" s="118"/>
      <c r="C126" s="118"/>
      <c r="D126" s="118"/>
      <c r="E126" s="79" t="s">
        <v>267</v>
      </c>
      <c r="F126" s="140" t="s">
        <v>234</v>
      </c>
    </row>
    <row r="127" spans="1:9" x14ac:dyDescent="0.25">
      <c r="A127" s="147"/>
      <c r="B127" s="119"/>
      <c r="C127" s="119"/>
      <c r="D127" s="119"/>
      <c r="E127" s="120"/>
      <c r="F127" s="121"/>
    </row>
    <row r="128" spans="1:9" x14ac:dyDescent="0.25">
      <c r="A128" s="134"/>
      <c r="B128" s="119"/>
      <c r="C128" s="119"/>
      <c r="D128" s="119"/>
      <c r="E128" s="81"/>
      <c r="F128" s="19"/>
    </row>
    <row r="129" spans="1:9" x14ac:dyDescent="0.25">
      <c r="A129" s="147" t="s">
        <v>49</v>
      </c>
      <c r="B129" s="119"/>
      <c r="C129" s="119"/>
      <c r="D129" s="119">
        <v>7</v>
      </c>
      <c r="E129" s="81">
        <f>SUM(Saldobalanse!C6)*-1</f>
        <v>326193.58</v>
      </c>
      <c r="F129" s="19">
        <f>SUM(Saldobalanse!E6:E6)*-1</f>
        <v>358116.95</v>
      </c>
    </row>
    <row r="130" spans="1:9" x14ac:dyDescent="0.25">
      <c r="A130" s="147" t="s">
        <v>50</v>
      </c>
      <c r="B130" s="119"/>
      <c r="C130" s="119"/>
      <c r="D130" s="119"/>
      <c r="E130" s="20">
        <f>SUM(E129:E129)</f>
        <v>326193.58</v>
      </c>
      <c r="F130" s="83">
        <f>SUM(F128:F129)</f>
        <v>358116.95</v>
      </c>
    </row>
    <row r="131" spans="1:9" x14ac:dyDescent="0.25">
      <c r="A131" s="147"/>
      <c r="B131" s="119"/>
      <c r="C131" s="119"/>
      <c r="D131" s="119"/>
      <c r="E131" s="81"/>
      <c r="F131" s="19"/>
    </row>
    <row r="132" spans="1:9" x14ac:dyDescent="0.25">
      <c r="A132" s="147"/>
      <c r="B132" s="119"/>
      <c r="C132" s="119"/>
      <c r="D132" s="119"/>
      <c r="E132" s="81"/>
      <c r="F132" s="19"/>
    </row>
    <row r="133" spans="1:9" x14ac:dyDescent="0.25">
      <c r="A133" s="147"/>
      <c r="B133" s="119"/>
      <c r="C133" s="119"/>
      <c r="D133" s="119"/>
      <c r="E133" s="81"/>
      <c r="F133" s="19"/>
    </row>
    <row r="134" spans="1:9" x14ac:dyDescent="0.25">
      <c r="A134" s="148" t="s">
        <v>51</v>
      </c>
      <c r="B134" s="119"/>
      <c r="C134" s="119"/>
      <c r="D134" s="119">
        <v>8</v>
      </c>
      <c r="E134" s="81"/>
      <c r="F134" s="19"/>
    </row>
    <row r="135" spans="1:9" s="117" customFormat="1" x14ac:dyDescent="0.25">
      <c r="A135" s="147" t="s">
        <v>1</v>
      </c>
      <c r="B135" s="119"/>
      <c r="C135" s="119"/>
      <c r="D135" s="119"/>
      <c r="E135" s="81">
        <f>Saldobalanse!C7*-1</f>
        <v>0</v>
      </c>
      <c r="F135" s="19">
        <f>Saldobalanse!E7*-1</f>
        <v>10393</v>
      </c>
      <c r="G135" s="74"/>
      <c r="H135" s="75"/>
      <c r="I135" s="76"/>
    </row>
    <row r="136" spans="1:9" s="117" customFormat="1" x14ac:dyDescent="0.25">
      <c r="A136" s="147" t="s">
        <v>257</v>
      </c>
      <c r="B136" s="119"/>
      <c r="C136" s="119"/>
      <c r="D136" s="119"/>
      <c r="E136" s="81">
        <f>Noter!F123</f>
        <v>0</v>
      </c>
      <c r="F136" s="19">
        <f>Noter!H123</f>
        <v>70000</v>
      </c>
      <c r="G136" s="74"/>
      <c r="H136" s="75"/>
      <c r="I136" s="76"/>
    </row>
    <row r="137" spans="1:9" x14ac:dyDescent="0.25">
      <c r="A137" s="148" t="s">
        <v>53</v>
      </c>
      <c r="B137" s="119"/>
      <c r="C137" s="119"/>
      <c r="D137" s="118"/>
      <c r="E137" s="20">
        <f>SUM(E135:E136)</f>
        <v>0</v>
      </c>
      <c r="F137" s="83">
        <f>SUM(F135:F136)</f>
        <v>80393</v>
      </c>
    </row>
    <row r="138" spans="1:9" x14ac:dyDescent="0.25">
      <c r="A138" s="148"/>
      <c r="B138" s="118"/>
      <c r="C138" s="118"/>
      <c r="D138" s="118"/>
      <c r="E138" s="80"/>
      <c r="F138" s="21"/>
    </row>
    <row r="139" spans="1:9" x14ac:dyDescent="0.25">
      <c r="A139" s="148" t="s">
        <v>54</v>
      </c>
      <c r="B139" s="118"/>
      <c r="C139" s="118"/>
      <c r="D139" s="118"/>
      <c r="E139" s="20">
        <f>SUM(E137:E138)</f>
        <v>0</v>
      </c>
      <c r="F139" s="83">
        <f>SUM(F137:F138)</f>
        <v>80393</v>
      </c>
    </row>
    <row r="140" spans="1:9" x14ac:dyDescent="0.25">
      <c r="A140" s="147"/>
      <c r="B140" s="119"/>
      <c r="C140" s="119"/>
      <c r="D140" s="119"/>
      <c r="E140" s="81"/>
      <c r="F140" s="19"/>
      <c r="G140" s="2"/>
    </row>
    <row r="141" spans="1:9" ht="15.75" thickBot="1" x14ac:dyDescent="0.3">
      <c r="A141" s="148" t="s">
        <v>58</v>
      </c>
      <c r="B141" s="119"/>
      <c r="C141" s="119"/>
      <c r="D141" s="119"/>
      <c r="E141" s="24">
        <f>SUM(E130+E139)</f>
        <v>326193.58</v>
      </c>
      <c r="F141" s="25">
        <f>SUM(F130+F139)</f>
        <v>438509.95</v>
      </c>
      <c r="G141" s="14"/>
    </row>
    <row r="142" spans="1:9" ht="15.75" thickTop="1" x14ac:dyDescent="0.25">
      <c r="A142" s="147"/>
      <c r="B142" s="117"/>
      <c r="D142" s="117"/>
      <c r="E142" s="22"/>
      <c r="F142" s="23"/>
      <c r="G142" s="2"/>
    </row>
    <row r="143" spans="1:9" x14ac:dyDescent="0.25">
      <c r="A143" s="117" t="s">
        <v>293</v>
      </c>
      <c r="B143" s="117"/>
      <c r="D143" s="117"/>
      <c r="E143" s="136"/>
      <c r="F143" s="137"/>
      <c r="G143" s="2"/>
    </row>
    <row r="144" spans="1:9" s="73" customFormat="1" x14ac:dyDescent="0.25">
      <c r="A144" s="128"/>
      <c r="B144" s="117"/>
      <c r="C144" s="117"/>
      <c r="D144" s="117"/>
      <c r="E144" s="136"/>
      <c r="F144" s="137"/>
      <c r="H144" s="75"/>
      <c r="I144" s="76"/>
    </row>
    <row r="145" spans="1:9" s="73" customFormat="1" x14ac:dyDescent="0.25">
      <c r="A145" s="117" t="s">
        <v>229</v>
      </c>
      <c r="B145" s="117" t="s">
        <v>254</v>
      </c>
      <c r="C145" s="117"/>
      <c r="D145" s="117"/>
      <c r="E145" s="136" t="s">
        <v>230</v>
      </c>
      <c r="F145" s="137"/>
      <c r="H145" s="75"/>
      <c r="I145" s="76"/>
    </row>
    <row r="146" spans="1:9" s="73" customFormat="1" x14ac:dyDescent="0.25">
      <c r="A146" s="128" t="s">
        <v>214</v>
      </c>
      <c r="B146" s="117" t="s">
        <v>295</v>
      </c>
      <c r="C146" s="117"/>
      <c r="D146" s="117"/>
      <c r="E146" s="136" t="s">
        <v>208</v>
      </c>
      <c r="F146" s="137"/>
      <c r="H146" s="75"/>
      <c r="I146" s="76"/>
    </row>
    <row r="147" spans="1:9" x14ac:dyDescent="0.25">
      <c r="A147" s="128"/>
      <c r="B147" s="117"/>
      <c r="D147" s="119"/>
      <c r="E147" s="136"/>
      <c r="F147" s="137"/>
      <c r="G147" s="2"/>
    </row>
    <row r="148" spans="1:9" x14ac:dyDescent="0.25">
      <c r="A148" s="128"/>
      <c r="B148" s="117"/>
      <c r="D148" s="119"/>
      <c r="E148" s="117"/>
      <c r="F148" s="137"/>
      <c r="G148" s="2"/>
    </row>
    <row r="149" spans="1:9" x14ac:dyDescent="0.25">
      <c r="A149" s="128" t="s">
        <v>223</v>
      </c>
      <c r="B149" s="117" t="s">
        <v>273</v>
      </c>
      <c r="D149" s="117"/>
      <c r="E149" s="117"/>
      <c r="F149" s="129"/>
      <c r="G149" s="2"/>
    </row>
    <row r="150" spans="1:9" x14ac:dyDescent="0.25">
      <c r="A150" s="128" t="s">
        <v>294</v>
      </c>
      <c r="B150" s="117" t="s">
        <v>208</v>
      </c>
      <c r="D150" s="117"/>
      <c r="E150" s="117"/>
      <c r="F150" s="129"/>
      <c r="G150" s="2"/>
    </row>
    <row r="151" spans="1:9" x14ac:dyDescent="0.25">
      <c r="A151" s="142"/>
      <c r="B151" s="117"/>
      <c r="D151" s="117"/>
      <c r="E151" s="120"/>
      <c r="F151" s="129"/>
      <c r="G151" s="2"/>
    </row>
    <row r="152" spans="1:9" x14ac:dyDescent="0.25">
      <c r="A152" s="130"/>
      <c r="B152" s="132"/>
      <c r="C152" s="132"/>
      <c r="D152" s="132"/>
      <c r="E152" s="131"/>
      <c r="F152" s="133" t="s">
        <v>40</v>
      </c>
    </row>
    <row r="186" spans="7:7" x14ac:dyDescent="0.25">
      <c r="G186" s="14"/>
    </row>
    <row r="187" spans="7:7" x14ac:dyDescent="0.25">
      <c r="G187" s="14"/>
    </row>
    <row r="188" spans="7:7" x14ac:dyDescent="0.25">
      <c r="G188" s="14"/>
    </row>
    <row r="189" spans="7:7" x14ac:dyDescent="0.25">
      <c r="G189" s="14"/>
    </row>
  </sheetData>
  <mergeCells count="5">
    <mergeCell ref="A8:F8"/>
    <mergeCell ref="A47:F47"/>
    <mergeCell ref="A104:F104"/>
    <mergeCell ref="A13:F13"/>
    <mergeCell ref="A15:F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6"/>
  <sheetViews>
    <sheetView topLeftCell="A48" workbookViewId="0">
      <selection activeCell="M12" sqref="M12"/>
    </sheetView>
  </sheetViews>
  <sheetFormatPr baseColWidth="10" defaultRowHeight="15" x14ac:dyDescent="0.25"/>
  <cols>
    <col min="2" max="2" width="10.5703125" customWidth="1"/>
    <col min="4" max="4" width="10" customWidth="1"/>
    <col min="5" max="5" width="10.5703125" customWidth="1"/>
    <col min="6" max="6" width="10.42578125" customWidth="1"/>
    <col min="7" max="7" width="11" customWidth="1"/>
    <col min="8" max="8" width="12.85546875" customWidth="1"/>
  </cols>
  <sheetData>
    <row r="1" spans="1:8" ht="20.25" x14ac:dyDescent="0.3">
      <c r="A1" s="205" t="s">
        <v>268</v>
      </c>
      <c r="B1" s="206"/>
      <c r="C1" s="206"/>
      <c r="D1" s="206"/>
      <c r="E1" s="206"/>
      <c r="F1" s="206"/>
      <c r="G1" s="206"/>
      <c r="H1" s="207"/>
    </row>
    <row r="2" spans="1:8" ht="15.75" x14ac:dyDescent="0.25">
      <c r="A2" s="208" t="s">
        <v>199</v>
      </c>
      <c r="B2" s="209"/>
      <c r="C2" s="209"/>
      <c r="D2" s="209"/>
      <c r="E2" s="209"/>
      <c r="F2" s="209"/>
      <c r="G2" s="209"/>
      <c r="H2" s="210"/>
    </row>
    <row r="3" spans="1:8" x14ac:dyDescent="0.25">
      <c r="A3" s="145"/>
      <c r="B3" s="146"/>
      <c r="C3" s="146"/>
      <c r="D3" s="146"/>
      <c r="E3" s="146"/>
      <c r="F3" s="146"/>
      <c r="G3" s="146"/>
      <c r="H3" s="129"/>
    </row>
    <row r="4" spans="1:8" x14ac:dyDescent="0.25">
      <c r="A4" s="115" t="s">
        <v>110</v>
      </c>
      <c r="B4" s="120"/>
      <c r="C4" s="120"/>
      <c r="D4" s="120"/>
      <c r="E4" s="120"/>
      <c r="F4" s="120"/>
      <c r="G4" s="120"/>
      <c r="H4" s="129"/>
    </row>
    <row r="5" spans="1:8" x14ac:dyDescent="0.25">
      <c r="A5" s="147"/>
      <c r="B5" s="120"/>
      <c r="C5" s="120"/>
      <c r="D5" s="120"/>
      <c r="E5" s="120"/>
      <c r="F5" s="120"/>
      <c r="G5" s="120"/>
      <c r="H5" s="129"/>
    </row>
    <row r="6" spans="1:8" x14ac:dyDescent="0.25">
      <c r="A6" s="147" t="s">
        <v>111</v>
      </c>
      <c r="B6" s="120"/>
      <c r="C6" s="120"/>
      <c r="D6" s="120"/>
      <c r="E6" s="120"/>
      <c r="F6" s="120"/>
      <c r="G6" s="120"/>
      <c r="H6" s="129"/>
    </row>
    <row r="7" spans="1:8" x14ac:dyDescent="0.25">
      <c r="A7" s="147"/>
      <c r="B7" s="120"/>
      <c r="C7" s="120"/>
      <c r="D7" s="120"/>
      <c r="E7" s="120"/>
      <c r="F7" s="120"/>
      <c r="G7" s="120"/>
      <c r="H7" s="129"/>
    </row>
    <row r="8" spans="1:8" x14ac:dyDescent="0.25">
      <c r="A8" s="150" t="s">
        <v>57</v>
      </c>
      <c r="B8" s="120"/>
      <c r="C8" s="120"/>
      <c r="D8" s="120"/>
      <c r="E8" s="120"/>
      <c r="F8" s="120"/>
      <c r="G8" s="120"/>
      <c r="H8" s="129"/>
    </row>
    <row r="9" spans="1:8" x14ac:dyDescent="0.25">
      <c r="A9" s="147" t="s">
        <v>112</v>
      </c>
      <c r="B9" s="120"/>
      <c r="C9" s="120"/>
      <c r="D9" s="120"/>
      <c r="E9" s="120"/>
      <c r="F9" s="120"/>
      <c r="G9" s="120"/>
      <c r="H9" s="129"/>
    </row>
    <row r="10" spans="1:8" x14ac:dyDescent="0.25">
      <c r="A10" s="147" t="s">
        <v>113</v>
      </c>
      <c r="B10" s="120"/>
      <c r="C10" s="120"/>
      <c r="D10" s="120"/>
      <c r="E10" s="120"/>
      <c r="F10" s="120"/>
      <c r="G10" s="120"/>
      <c r="H10" s="129"/>
    </row>
    <row r="11" spans="1:8" x14ac:dyDescent="0.25">
      <c r="A11" s="147" t="s">
        <v>114</v>
      </c>
      <c r="B11" s="120"/>
      <c r="C11" s="120"/>
      <c r="D11" s="120"/>
      <c r="E11" s="120"/>
      <c r="F11" s="120"/>
      <c r="G11" s="120"/>
      <c r="H11" s="129"/>
    </row>
    <row r="12" spans="1:8" x14ac:dyDescent="0.25">
      <c r="A12" s="147" t="s">
        <v>115</v>
      </c>
      <c r="B12" s="120"/>
      <c r="C12" s="120"/>
      <c r="D12" s="120"/>
      <c r="E12" s="120"/>
      <c r="F12" s="120"/>
      <c r="G12" s="120"/>
      <c r="H12" s="129"/>
    </row>
    <row r="13" spans="1:8" x14ac:dyDescent="0.25">
      <c r="A13" s="147" t="s">
        <v>116</v>
      </c>
      <c r="B13" s="120"/>
      <c r="C13" s="120"/>
      <c r="D13" s="120"/>
      <c r="E13" s="120"/>
      <c r="F13" s="120"/>
      <c r="G13" s="120"/>
      <c r="H13" s="129"/>
    </row>
    <row r="14" spans="1:8" x14ac:dyDescent="0.25">
      <c r="A14" s="147" t="s">
        <v>117</v>
      </c>
      <c r="B14" s="120"/>
      <c r="C14" s="120"/>
      <c r="D14" s="120"/>
      <c r="E14" s="120"/>
      <c r="F14" s="120"/>
      <c r="G14" s="120"/>
      <c r="H14" s="129"/>
    </row>
    <row r="15" spans="1:8" x14ac:dyDescent="0.25">
      <c r="A15" s="147" t="s">
        <v>118</v>
      </c>
      <c r="B15" s="120"/>
      <c r="C15" s="120"/>
      <c r="D15" s="120"/>
      <c r="E15" s="120"/>
      <c r="F15" s="120"/>
      <c r="G15" s="120"/>
      <c r="H15" s="129"/>
    </row>
    <row r="16" spans="1:8" x14ac:dyDescent="0.25">
      <c r="A16" s="147"/>
      <c r="B16" s="120"/>
      <c r="C16" s="120"/>
      <c r="D16" s="120"/>
      <c r="E16" s="120"/>
      <c r="F16" s="120"/>
      <c r="G16" s="120"/>
      <c r="H16" s="129"/>
    </row>
    <row r="17" spans="1:8" x14ac:dyDescent="0.25">
      <c r="A17" s="150" t="s">
        <v>119</v>
      </c>
      <c r="B17" s="120"/>
      <c r="C17" s="120"/>
      <c r="D17" s="120"/>
      <c r="E17" s="120"/>
      <c r="F17" s="120"/>
      <c r="G17" s="120"/>
      <c r="H17" s="129"/>
    </row>
    <row r="18" spans="1:8" x14ac:dyDescent="0.25">
      <c r="A18" s="147" t="s">
        <v>120</v>
      </c>
      <c r="B18" s="120"/>
      <c r="C18" s="120"/>
      <c r="D18" s="120"/>
      <c r="E18" s="120"/>
      <c r="F18" s="120"/>
      <c r="G18" s="120"/>
      <c r="H18" s="129"/>
    </row>
    <row r="19" spans="1:8" x14ac:dyDescent="0.25">
      <c r="A19" s="147" t="s">
        <v>121</v>
      </c>
      <c r="B19" s="120"/>
      <c r="C19" s="120"/>
      <c r="D19" s="120"/>
      <c r="E19" s="120"/>
      <c r="F19" s="120"/>
      <c r="G19" s="120"/>
      <c r="H19" s="129"/>
    </row>
    <row r="20" spans="1:8" x14ac:dyDescent="0.25">
      <c r="A20" s="147" t="s">
        <v>122</v>
      </c>
      <c r="B20" s="120"/>
      <c r="C20" s="120"/>
      <c r="D20" s="120"/>
      <c r="E20" s="120"/>
      <c r="F20" s="120"/>
      <c r="G20" s="120"/>
      <c r="H20" s="129"/>
    </row>
    <row r="21" spans="1:8" x14ac:dyDescent="0.25">
      <c r="A21" s="147" t="s">
        <v>123</v>
      </c>
      <c r="B21" s="120"/>
      <c r="C21" s="120"/>
      <c r="D21" s="120"/>
      <c r="E21" s="120"/>
      <c r="F21" s="120"/>
      <c r="G21" s="120"/>
      <c r="H21" s="129"/>
    </row>
    <row r="22" spans="1:8" x14ac:dyDescent="0.25">
      <c r="A22" s="147"/>
      <c r="B22" s="120"/>
      <c r="C22" s="120"/>
      <c r="D22" s="120"/>
      <c r="E22" s="120"/>
      <c r="F22" s="120"/>
      <c r="G22" s="120"/>
      <c r="H22" s="129"/>
    </row>
    <row r="23" spans="1:8" x14ac:dyDescent="0.25">
      <c r="A23" s="147" t="s">
        <v>124</v>
      </c>
      <c r="B23" s="120"/>
      <c r="C23" s="120"/>
      <c r="D23" s="120"/>
      <c r="E23" s="120"/>
      <c r="F23" s="120"/>
      <c r="G23" s="120"/>
      <c r="H23" s="129"/>
    </row>
    <row r="24" spans="1:8" x14ac:dyDescent="0.25">
      <c r="A24" s="147" t="s">
        <v>125</v>
      </c>
      <c r="B24" s="120"/>
      <c r="C24" s="120"/>
      <c r="D24" s="120"/>
      <c r="E24" s="120"/>
      <c r="F24" s="120"/>
      <c r="G24" s="120"/>
      <c r="H24" s="129"/>
    </row>
    <row r="25" spans="1:8" x14ac:dyDescent="0.25">
      <c r="A25" s="147" t="s">
        <v>126</v>
      </c>
      <c r="B25" s="120"/>
      <c r="C25" s="120"/>
      <c r="D25" s="120"/>
      <c r="E25" s="120"/>
      <c r="F25" s="120"/>
      <c r="G25" s="120"/>
      <c r="H25" s="129"/>
    </row>
    <row r="26" spans="1:8" x14ac:dyDescent="0.25">
      <c r="A26" s="147" t="s">
        <v>127</v>
      </c>
      <c r="B26" s="120"/>
      <c r="C26" s="120"/>
      <c r="D26" s="120"/>
      <c r="E26" s="120"/>
      <c r="F26" s="120"/>
      <c r="G26" s="120"/>
      <c r="H26" s="129"/>
    </row>
    <row r="27" spans="1:8" x14ac:dyDescent="0.25">
      <c r="A27" s="147" t="s">
        <v>128</v>
      </c>
      <c r="B27" s="120"/>
      <c r="C27" s="120"/>
      <c r="D27" s="120"/>
      <c r="E27" s="120"/>
      <c r="F27" s="120"/>
      <c r="G27" s="120"/>
      <c r="H27" s="129"/>
    </row>
    <row r="28" spans="1:8" x14ac:dyDescent="0.25">
      <c r="A28" s="147"/>
      <c r="B28" s="120"/>
      <c r="C28" s="120"/>
      <c r="D28" s="120"/>
      <c r="E28" s="120"/>
      <c r="F28" s="120"/>
      <c r="G28" s="120"/>
      <c r="H28" s="129"/>
    </row>
    <row r="29" spans="1:8" x14ac:dyDescent="0.25">
      <c r="A29" s="150" t="s">
        <v>129</v>
      </c>
      <c r="B29" s="120"/>
      <c r="C29" s="120"/>
      <c r="D29" s="120"/>
      <c r="E29" s="120"/>
      <c r="F29" s="120"/>
      <c r="G29" s="120"/>
      <c r="H29" s="129"/>
    </row>
    <row r="30" spans="1:8" x14ac:dyDescent="0.25">
      <c r="A30" s="147" t="s">
        <v>130</v>
      </c>
      <c r="B30" s="120"/>
      <c r="C30" s="120"/>
      <c r="D30" s="120"/>
      <c r="E30" s="120"/>
      <c r="F30" s="120"/>
      <c r="G30" s="120"/>
      <c r="H30" s="129"/>
    </row>
    <row r="31" spans="1:8" x14ac:dyDescent="0.25">
      <c r="A31" s="147" t="s">
        <v>131</v>
      </c>
      <c r="B31" s="120"/>
      <c r="C31" s="120"/>
      <c r="D31" s="120"/>
      <c r="E31" s="120"/>
      <c r="F31" s="120"/>
      <c r="G31" s="120"/>
      <c r="H31" s="129"/>
    </row>
    <row r="32" spans="1:8" x14ac:dyDescent="0.25">
      <c r="A32" s="147"/>
      <c r="B32" s="120"/>
      <c r="C32" s="120"/>
      <c r="D32" s="120"/>
      <c r="E32" s="120"/>
      <c r="F32" s="120"/>
      <c r="G32" s="120"/>
      <c r="H32" s="129"/>
    </row>
    <row r="33" spans="1:8" x14ac:dyDescent="0.25">
      <c r="A33" s="150" t="s">
        <v>204</v>
      </c>
      <c r="B33" s="120"/>
      <c r="C33" s="120"/>
      <c r="D33" s="120"/>
      <c r="E33" s="120"/>
      <c r="F33" s="120"/>
      <c r="G33" s="120"/>
      <c r="H33" s="129"/>
    </row>
    <row r="34" spans="1:8" s="102" customFormat="1" x14ac:dyDescent="0.25">
      <c r="A34" s="147" t="s">
        <v>205</v>
      </c>
      <c r="B34" s="120"/>
      <c r="C34" s="120"/>
      <c r="D34" s="120"/>
      <c r="E34" s="120"/>
      <c r="F34" s="120"/>
      <c r="G34" s="120"/>
      <c r="H34" s="129"/>
    </row>
    <row r="35" spans="1:8" s="102" customFormat="1" x14ac:dyDescent="0.25">
      <c r="A35" s="147" t="s">
        <v>206</v>
      </c>
      <c r="B35" s="120"/>
      <c r="C35" s="120"/>
      <c r="D35" s="120"/>
      <c r="E35" s="120"/>
      <c r="F35" s="120"/>
      <c r="G35" s="120"/>
      <c r="H35" s="129"/>
    </row>
    <row r="36" spans="1:8" x14ac:dyDescent="0.25">
      <c r="A36" s="147" t="s">
        <v>207</v>
      </c>
      <c r="B36" s="120"/>
      <c r="C36" s="120"/>
      <c r="D36" s="120"/>
      <c r="E36" s="119"/>
      <c r="F36" s="119"/>
      <c r="G36" s="120"/>
      <c r="H36" s="129"/>
    </row>
    <row r="37" spans="1:8" x14ac:dyDescent="0.25">
      <c r="A37" s="147"/>
      <c r="B37" s="120"/>
      <c r="C37" s="120"/>
      <c r="D37" s="120"/>
      <c r="E37" s="103"/>
      <c r="F37" s="103"/>
      <c r="G37" s="120"/>
      <c r="H37" s="129"/>
    </row>
    <row r="38" spans="1:8" s="144" customFormat="1" x14ac:dyDescent="0.25">
      <c r="A38" s="147"/>
      <c r="B38" s="120"/>
      <c r="C38" s="120"/>
      <c r="D38" s="120"/>
      <c r="E38" s="103"/>
      <c r="F38" s="103"/>
      <c r="G38" s="120"/>
      <c r="H38" s="129"/>
    </row>
    <row r="39" spans="1:8" x14ac:dyDescent="0.25">
      <c r="A39" s="147"/>
      <c r="B39" s="120"/>
      <c r="C39" s="120"/>
      <c r="D39" s="120"/>
      <c r="E39" s="103"/>
      <c r="F39" s="103"/>
      <c r="G39" s="120"/>
      <c r="H39" s="129"/>
    </row>
    <row r="40" spans="1:8" x14ac:dyDescent="0.25">
      <c r="A40" s="147"/>
      <c r="B40" s="120"/>
      <c r="C40" s="120"/>
      <c r="D40" s="120"/>
      <c r="E40" s="103"/>
      <c r="F40" s="103"/>
      <c r="G40" s="120"/>
      <c r="H40" s="129"/>
    </row>
    <row r="41" spans="1:8" x14ac:dyDescent="0.25">
      <c r="A41" s="122" t="s">
        <v>132</v>
      </c>
      <c r="B41" s="120"/>
      <c r="C41" s="120"/>
      <c r="D41" s="120"/>
      <c r="E41" s="103"/>
      <c r="F41" s="103"/>
      <c r="G41" s="120"/>
      <c r="H41" s="129"/>
    </row>
    <row r="42" spans="1:8" x14ac:dyDescent="0.25">
      <c r="A42" s="109"/>
      <c r="B42" s="120"/>
      <c r="C42" s="120"/>
      <c r="D42" s="120"/>
      <c r="E42" s="103"/>
      <c r="F42" s="103"/>
      <c r="G42" s="120"/>
      <c r="H42" s="129"/>
    </row>
    <row r="43" spans="1:8" x14ac:dyDescent="0.25">
      <c r="A43" s="147" t="s">
        <v>133</v>
      </c>
      <c r="B43" s="120"/>
      <c r="C43" s="120"/>
      <c r="D43" s="120"/>
      <c r="E43" s="103"/>
      <c r="F43" s="103"/>
      <c r="G43" s="120"/>
      <c r="H43" s="129"/>
    </row>
    <row r="44" spans="1:8" x14ac:dyDescent="0.25">
      <c r="A44" s="147"/>
      <c r="B44" s="120"/>
      <c r="C44" s="120"/>
      <c r="D44" s="120"/>
      <c r="E44" s="117"/>
      <c r="F44" s="113"/>
      <c r="G44" s="112"/>
      <c r="H44" s="116"/>
    </row>
    <row r="45" spans="1:8" x14ac:dyDescent="0.25">
      <c r="A45" s="147" t="s">
        <v>219</v>
      </c>
      <c r="B45" s="120"/>
      <c r="C45" s="120"/>
      <c r="D45" s="120"/>
      <c r="E45" s="103"/>
      <c r="F45" s="103"/>
      <c r="G45" s="120"/>
      <c r="H45" s="54"/>
    </row>
    <row r="46" spans="1:8" x14ac:dyDescent="0.25">
      <c r="A46" s="128"/>
      <c r="B46" s="120"/>
      <c r="C46" s="120"/>
      <c r="D46" s="120"/>
      <c r="E46" s="103"/>
      <c r="F46" s="103"/>
      <c r="G46" s="120"/>
      <c r="H46" s="50"/>
    </row>
    <row r="47" spans="1:8" s="144" customFormat="1" x14ac:dyDescent="0.25">
      <c r="A47" s="128"/>
      <c r="B47" s="120"/>
      <c r="C47" s="120"/>
      <c r="D47" s="120"/>
      <c r="E47" s="103"/>
      <c r="F47" s="103"/>
      <c r="G47" s="120"/>
      <c r="H47" s="50"/>
    </row>
    <row r="48" spans="1:8" x14ac:dyDescent="0.25">
      <c r="A48" s="145"/>
      <c r="B48" s="146"/>
      <c r="C48" s="146"/>
      <c r="D48" s="146"/>
      <c r="E48" s="146"/>
      <c r="F48" s="146"/>
      <c r="G48" s="146"/>
      <c r="H48" s="129"/>
    </row>
    <row r="49" spans="1:8" x14ac:dyDescent="0.25">
      <c r="A49" s="55"/>
      <c r="B49" s="56"/>
      <c r="C49" s="56"/>
      <c r="D49" s="56"/>
      <c r="E49" s="56"/>
      <c r="F49" s="56"/>
      <c r="G49" s="56"/>
      <c r="H49" s="108" t="s">
        <v>164</v>
      </c>
    </row>
    <row r="50" spans="1:8" s="59" customFormat="1" ht="20.25" x14ac:dyDescent="0.3">
      <c r="A50" s="205" t="str">
        <f>A1</f>
        <v>Noter 2023</v>
      </c>
      <c r="B50" s="206"/>
      <c r="C50" s="206"/>
      <c r="D50" s="206"/>
      <c r="E50" s="206"/>
      <c r="F50" s="206"/>
      <c r="G50" s="206"/>
      <c r="H50" s="207"/>
    </row>
    <row r="51" spans="1:8" s="59" customFormat="1" ht="15.75" x14ac:dyDescent="0.25">
      <c r="A51" s="208" t="s">
        <v>199</v>
      </c>
      <c r="B51" s="209"/>
      <c r="C51" s="209"/>
      <c r="D51" s="209"/>
      <c r="E51" s="209"/>
      <c r="F51" s="209"/>
      <c r="G51" s="209"/>
      <c r="H51" s="210"/>
    </row>
    <row r="52" spans="1:8" s="59" customFormat="1" x14ac:dyDescent="0.25">
      <c r="A52" s="145"/>
      <c r="B52" s="146"/>
      <c r="C52" s="146"/>
      <c r="D52" s="146"/>
      <c r="E52" s="146"/>
      <c r="F52" s="146"/>
      <c r="G52" s="146"/>
      <c r="H52" s="151"/>
    </row>
    <row r="53" spans="1:8" s="144" customFormat="1" x14ac:dyDescent="0.25">
      <c r="A53" s="145"/>
      <c r="B53" s="146"/>
      <c r="C53" s="146"/>
      <c r="D53" s="146"/>
      <c r="E53" s="146"/>
      <c r="F53" s="146"/>
      <c r="G53" s="146"/>
      <c r="H53" s="151"/>
    </row>
    <row r="54" spans="1:8" x14ac:dyDescent="0.25">
      <c r="A54" s="128"/>
      <c r="B54" s="117"/>
      <c r="C54" s="117"/>
      <c r="D54" s="117"/>
      <c r="E54" s="117"/>
      <c r="F54" s="117"/>
      <c r="G54" s="117"/>
      <c r="H54" s="129"/>
    </row>
    <row r="55" spans="1:8" s="144" customFormat="1" x14ac:dyDescent="0.25">
      <c r="A55" s="49" t="s">
        <v>236</v>
      </c>
      <c r="B55" s="146"/>
      <c r="C55" s="146"/>
      <c r="D55" s="146"/>
      <c r="E55" s="146"/>
      <c r="F55" s="117"/>
      <c r="G55" s="117"/>
      <c r="H55" s="129"/>
    </row>
    <row r="56" spans="1:8" s="144" customFormat="1" ht="26.25" x14ac:dyDescent="0.25">
      <c r="A56" s="145"/>
      <c r="B56" s="146"/>
      <c r="C56" s="146"/>
      <c r="D56" s="146"/>
      <c r="E56" s="146"/>
      <c r="F56" s="113" t="s">
        <v>269</v>
      </c>
      <c r="G56" s="112" t="s">
        <v>266</v>
      </c>
      <c r="H56" s="116" t="s">
        <v>232</v>
      </c>
    </row>
    <row r="57" spans="1:8" x14ac:dyDescent="0.25">
      <c r="A57" s="148" t="s">
        <v>134</v>
      </c>
      <c r="B57" s="146"/>
      <c r="C57" s="146"/>
      <c r="D57" s="146"/>
      <c r="E57" s="146"/>
      <c r="F57" s="146"/>
      <c r="G57" s="117"/>
      <c r="H57" s="143"/>
    </row>
    <row r="58" spans="1:8" x14ac:dyDescent="0.25">
      <c r="A58" s="147" t="s">
        <v>197</v>
      </c>
      <c r="B58" s="146"/>
      <c r="C58" s="146"/>
      <c r="D58" s="146"/>
      <c r="E58" s="146"/>
      <c r="F58" s="48">
        <v>0</v>
      </c>
      <c r="G58" s="48">
        <f>SUM(Saldobalanse!D15)*-1</f>
        <v>15000</v>
      </c>
      <c r="H58" s="50">
        <v>0</v>
      </c>
    </row>
    <row r="59" spans="1:8" hidden="1" x14ac:dyDescent="0.25">
      <c r="A59" s="147" t="s">
        <v>210</v>
      </c>
      <c r="B59" s="146"/>
      <c r="C59" s="146"/>
      <c r="D59" s="146"/>
      <c r="E59" s="146"/>
      <c r="F59" s="48">
        <v>0</v>
      </c>
      <c r="G59" s="48">
        <v>0</v>
      </c>
      <c r="H59" s="50">
        <v>0</v>
      </c>
    </row>
    <row r="60" spans="1:8" hidden="1" x14ac:dyDescent="0.25">
      <c r="A60" s="147" t="s">
        <v>213</v>
      </c>
      <c r="B60" s="146"/>
      <c r="C60" s="146"/>
      <c r="D60" s="146"/>
      <c r="E60" s="146"/>
      <c r="F60" s="48">
        <v>0</v>
      </c>
      <c r="G60" s="48">
        <v>0</v>
      </c>
      <c r="H60" s="50">
        <v>0</v>
      </c>
    </row>
    <row r="61" spans="1:8" x14ac:dyDescent="0.25">
      <c r="A61" s="152" t="s">
        <v>135</v>
      </c>
      <c r="B61" s="146"/>
      <c r="C61" s="146"/>
      <c r="D61" s="146"/>
      <c r="E61" s="146"/>
      <c r="F61" s="48">
        <f>SUM(Saldobalanse!C18)*-1</f>
        <v>6787.6299999999992</v>
      </c>
      <c r="G61" s="48">
        <f>SUM(Saldobalanse!D18)*-1</f>
        <v>0</v>
      </c>
      <c r="H61" s="50">
        <f>SUM(Saldobalanse!E18)*-1</f>
        <v>7119.74</v>
      </c>
    </row>
    <row r="62" spans="1:8" x14ac:dyDescent="0.25">
      <c r="A62" s="152" t="s">
        <v>158</v>
      </c>
      <c r="B62" s="146"/>
      <c r="C62" s="146"/>
      <c r="D62" s="146"/>
      <c r="E62" s="146"/>
      <c r="F62" s="48">
        <f>SUM(Saldobalanse!C19)*-1</f>
        <v>1004</v>
      </c>
      <c r="G62" s="48">
        <f>SUM(Saldobalanse!D19)*-1</f>
        <v>0</v>
      </c>
      <c r="H62" s="50">
        <f>SUM(Saldobalanse!E19)*-1</f>
        <v>69</v>
      </c>
    </row>
    <row r="63" spans="1:8" s="144" customFormat="1" x14ac:dyDescent="0.25">
      <c r="A63" s="152" t="s">
        <v>231</v>
      </c>
      <c r="B63" s="146"/>
      <c r="C63" s="146"/>
      <c r="D63" s="146"/>
      <c r="E63" s="146"/>
      <c r="F63" s="48">
        <f>SUM(Saldobalanse!C16)*-1</f>
        <v>0</v>
      </c>
      <c r="G63" s="48">
        <f>SUM(Saldobalanse!D16)*-1</f>
        <v>0</v>
      </c>
      <c r="H63" s="153">
        <f>SUM(Saldobalanse!E16)*-1</f>
        <v>0</v>
      </c>
    </row>
    <row r="64" spans="1:8" s="144" customFormat="1" x14ac:dyDescent="0.25">
      <c r="A64" s="114" t="s">
        <v>136</v>
      </c>
      <c r="B64" s="52"/>
      <c r="C64" s="52"/>
      <c r="D64" s="52"/>
      <c r="E64" s="52"/>
      <c r="F64" s="53">
        <f>SUM(F58:F63)</f>
        <v>7791.6299999999992</v>
      </c>
      <c r="G64" s="53">
        <f t="shared" ref="G64:H64" si="0">SUM(G58:G63)</f>
        <v>15000</v>
      </c>
      <c r="H64" s="57">
        <f t="shared" si="0"/>
        <v>7188.74</v>
      </c>
    </row>
    <row r="65" spans="1:8" hidden="1" x14ac:dyDescent="0.25">
      <c r="A65" s="148"/>
      <c r="B65" s="146"/>
      <c r="C65" s="146"/>
      <c r="D65" s="146"/>
      <c r="E65" s="146"/>
      <c r="F65" s="101"/>
      <c r="G65" s="101"/>
      <c r="H65" s="100"/>
    </row>
    <row r="66" spans="1:8" s="144" customFormat="1" x14ac:dyDescent="0.25">
      <c r="A66" s="148"/>
      <c r="B66" s="146"/>
      <c r="C66" s="146"/>
      <c r="D66" s="146"/>
      <c r="E66" s="146"/>
      <c r="F66" s="101"/>
      <c r="G66" s="101"/>
      <c r="H66" s="100"/>
    </row>
    <row r="67" spans="1:8" x14ac:dyDescent="0.25">
      <c r="A67" s="128"/>
      <c r="B67" s="146"/>
      <c r="C67" s="146"/>
      <c r="D67" s="146"/>
      <c r="E67" s="146"/>
      <c r="F67" s="48"/>
      <c r="G67" s="136"/>
      <c r="H67" s="19"/>
    </row>
    <row r="68" spans="1:8" s="144" customFormat="1" x14ac:dyDescent="0.25">
      <c r="A68" s="148" t="s">
        <v>137</v>
      </c>
      <c r="B68" s="146"/>
      <c r="C68" s="146"/>
      <c r="D68" s="146"/>
      <c r="E68" s="146"/>
      <c r="F68" s="48"/>
      <c r="G68" s="136"/>
      <c r="H68" s="19"/>
    </row>
    <row r="69" spans="1:8" x14ac:dyDescent="0.25">
      <c r="A69" s="147" t="s">
        <v>173</v>
      </c>
      <c r="B69" s="146"/>
      <c r="C69" s="146"/>
      <c r="D69" s="146"/>
      <c r="E69" s="146"/>
      <c r="F69" s="48">
        <f>SUM(Saldobalanse!C22)*-1</f>
        <v>0</v>
      </c>
      <c r="G69" s="48">
        <f>SUM(Saldobalanse!D22)*-1</f>
        <v>0</v>
      </c>
      <c r="H69" s="50">
        <f>SUM(Saldobalanse!E22)*-1</f>
        <v>0</v>
      </c>
    </row>
    <row r="70" spans="1:8" s="98" customFormat="1" x14ac:dyDescent="0.25">
      <c r="A70" s="147" t="s">
        <v>221</v>
      </c>
      <c r="B70" s="146"/>
      <c r="C70" s="146"/>
      <c r="D70" s="146"/>
      <c r="E70" s="146"/>
      <c r="F70" s="48">
        <f>Saldobalanse!C20*-1</f>
        <v>0</v>
      </c>
      <c r="G70" s="48">
        <v>0</v>
      </c>
      <c r="H70" s="50">
        <f>Saldobalanse!E20*-1</f>
        <v>0</v>
      </c>
    </row>
    <row r="71" spans="1:8" s="144" customFormat="1" x14ac:dyDescent="0.25">
      <c r="A71" s="147" t="s">
        <v>271</v>
      </c>
      <c r="B71" s="146"/>
      <c r="C71" s="146"/>
      <c r="D71" s="146"/>
      <c r="E71" s="146"/>
      <c r="F71" s="48">
        <f>Saldobalanse!C21*-1</f>
        <v>70000</v>
      </c>
      <c r="G71" s="48">
        <f>Saldobalanse!D21*-1</f>
        <v>70000</v>
      </c>
      <c r="H71" s="50">
        <f>Saldobalanse!E21*-1</f>
        <v>0</v>
      </c>
    </row>
    <row r="72" spans="1:8" s="144" customFormat="1" x14ac:dyDescent="0.25">
      <c r="A72" s="61" t="s">
        <v>138</v>
      </c>
      <c r="B72" s="146"/>
      <c r="C72" s="146"/>
      <c r="D72" s="146"/>
      <c r="E72" s="146"/>
      <c r="F72" s="48">
        <f>SUM(Saldobalanse!C17)*-1</f>
        <v>40000</v>
      </c>
      <c r="G72" s="48">
        <f>SUM(Saldobalanse!D17)*-1</f>
        <v>40000</v>
      </c>
      <c r="H72" s="50">
        <f>SUM(Saldobalanse!E17)*-1</f>
        <v>45000</v>
      </c>
    </row>
    <row r="73" spans="1:8" x14ac:dyDescent="0.25">
      <c r="A73" s="114" t="s">
        <v>139</v>
      </c>
      <c r="B73" s="52"/>
      <c r="C73" s="52"/>
      <c r="D73" s="52"/>
      <c r="E73" s="52"/>
      <c r="F73" s="53">
        <f>SUM(F69:F72)</f>
        <v>110000</v>
      </c>
      <c r="G73" s="53">
        <f>SUM(G69:G72)</f>
        <v>110000</v>
      </c>
      <c r="H73" s="57">
        <f>SUM(H69:H72)</f>
        <v>45000</v>
      </c>
    </row>
    <row r="74" spans="1:8" s="82" customFormat="1" x14ac:dyDescent="0.25">
      <c r="A74" s="128"/>
      <c r="B74" s="117"/>
      <c r="C74" s="117"/>
      <c r="D74" s="117"/>
      <c r="E74" s="117"/>
      <c r="F74" s="117"/>
      <c r="G74" s="117"/>
      <c r="H74" s="129"/>
    </row>
    <row r="75" spans="1:8" x14ac:dyDescent="0.25">
      <c r="A75" s="128"/>
      <c r="B75" s="117"/>
      <c r="C75" s="117"/>
      <c r="D75" s="117"/>
      <c r="E75" s="117"/>
      <c r="F75" s="117"/>
      <c r="G75" s="117"/>
      <c r="H75" s="129"/>
    </row>
    <row r="76" spans="1:8" s="144" customFormat="1" x14ac:dyDescent="0.25">
      <c r="A76" s="105" t="s">
        <v>237</v>
      </c>
      <c r="B76" s="146"/>
      <c r="C76" s="146"/>
      <c r="D76" s="146"/>
      <c r="E76" s="146"/>
      <c r="F76" s="117"/>
      <c r="G76" s="117"/>
      <c r="H76" s="129"/>
    </row>
    <row r="77" spans="1:8" s="144" customFormat="1" ht="26.25" x14ac:dyDescent="0.25">
      <c r="A77" s="145"/>
      <c r="B77" s="146"/>
      <c r="C77" s="146"/>
      <c r="D77" s="146"/>
      <c r="E77" s="146"/>
      <c r="F77" s="113" t="str">
        <f>F56</f>
        <v>Regnskap 2023</v>
      </c>
      <c r="G77" s="113" t="str">
        <f>G56</f>
        <v>Budsjett 2023</v>
      </c>
      <c r="H77" s="116" t="str">
        <f>H56</f>
        <v>Regnskap 2022</v>
      </c>
    </row>
    <row r="78" spans="1:8" s="144" customFormat="1" hidden="1" x14ac:dyDescent="0.25">
      <c r="A78" s="95" t="s">
        <v>209</v>
      </c>
      <c r="B78" s="146"/>
      <c r="C78" s="146"/>
      <c r="D78" s="146"/>
      <c r="E78" s="146"/>
      <c r="F78" s="48">
        <f>SUM(Saldobalanse!C10)*-1</f>
        <v>0</v>
      </c>
      <c r="G78" s="48">
        <f>SUM(Saldobalanse!D10)*-1</f>
        <v>0</v>
      </c>
      <c r="H78" s="50">
        <f>SUM(Saldobalanse!E10)*-1</f>
        <v>0</v>
      </c>
    </row>
    <row r="79" spans="1:8" s="144" customFormat="1" hidden="1" x14ac:dyDescent="0.25">
      <c r="A79" s="95" t="s">
        <v>202</v>
      </c>
      <c r="B79" s="146"/>
      <c r="C79" s="146"/>
      <c r="D79" s="146"/>
      <c r="E79" s="146"/>
      <c r="F79" s="48">
        <f>SUM(Saldobalanse!C11)*-1</f>
        <v>0</v>
      </c>
      <c r="G79" s="48">
        <f>SUM(Saldobalanse!D11)*-1</f>
        <v>0</v>
      </c>
      <c r="H79" s="50">
        <f>SUM(Saldobalanse!E11)*-1</f>
        <v>0</v>
      </c>
    </row>
    <row r="80" spans="1:8" s="98" customFormat="1" x14ac:dyDescent="0.25">
      <c r="A80" s="95" t="s">
        <v>201</v>
      </c>
      <c r="B80" s="146"/>
      <c r="C80" s="146"/>
      <c r="D80" s="146"/>
      <c r="E80" s="146"/>
      <c r="F80" s="48">
        <f>SUM(Saldobalanse!C12)*-1</f>
        <v>8000</v>
      </c>
      <c r="G80" s="48">
        <f>SUM(Saldobalanse!D12)*-1</f>
        <v>30000</v>
      </c>
      <c r="H80" s="50">
        <f>SUM(Saldobalanse!E12)*-1</f>
        <v>0</v>
      </c>
    </row>
    <row r="81" spans="1:8" s="144" customFormat="1" hidden="1" x14ac:dyDescent="0.25">
      <c r="A81" s="95" t="s">
        <v>212</v>
      </c>
      <c r="B81" s="146"/>
      <c r="C81" s="146"/>
      <c r="D81" s="146"/>
      <c r="E81" s="146"/>
      <c r="F81" s="48">
        <f>SUM(Saldobalanse!C13)*-1</f>
        <v>0</v>
      </c>
      <c r="G81" s="48">
        <f>SUM(Saldobalanse!D13)*-1</f>
        <v>0</v>
      </c>
      <c r="H81" s="50">
        <f>SUM(Saldobalanse!E13)*-1</f>
        <v>0</v>
      </c>
    </row>
    <row r="82" spans="1:8" s="144" customFormat="1" x14ac:dyDescent="0.25">
      <c r="A82" s="85" t="s">
        <v>159</v>
      </c>
      <c r="B82" s="52"/>
      <c r="C82" s="52"/>
      <c r="D82" s="52"/>
      <c r="E82" s="52"/>
      <c r="F82" s="53">
        <f>SUM(F78:F81)</f>
        <v>8000</v>
      </c>
      <c r="G82" s="53">
        <f t="shared" ref="G82:H82" si="1">SUM(G78:G81)</f>
        <v>30000</v>
      </c>
      <c r="H82" s="57">
        <f t="shared" si="1"/>
        <v>0</v>
      </c>
    </row>
    <row r="83" spans="1:8" x14ac:dyDescent="0.25">
      <c r="A83" s="145"/>
      <c r="B83" s="146"/>
      <c r="C83" s="146"/>
      <c r="D83" s="146"/>
      <c r="E83" s="146"/>
      <c r="F83" s="146"/>
      <c r="G83" s="146"/>
      <c r="H83" s="149"/>
    </row>
    <row r="84" spans="1:8" x14ac:dyDescent="0.25">
      <c r="A84" s="145"/>
      <c r="B84" s="146"/>
      <c r="C84" s="146"/>
      <c r="D84" s="146"/>
      <c r="E84" s="146"/>
      <c r="F84" s="146"/>
      <c r="G84" s="146"/>
      <c r="H84" s="149"/>
    </row>
    <row r="85" spans="1:8" s="144" customFormat="1" x14ac:dyDescent="0.25">
      <c r="A85" s="122" t="s">
        <v>238</v>
      </c>
      <c r="B85" s="146"/>
      <c r="C85" s="146"/>
      <c r="D85" s="146"/>
      <c r="E85" s="146"/>
      <c r="F85" s="117"/>
      <c r="G85" s="117"/>
      <c r="H85" s="129"/>
    </row>
    <row r="86" spans="1:8" s="144" customFormat="1" ht="26.25" x14ac:dyDescent="0.25">
      <c r="A86" s="145"/>
      <c r="B86" s="146"/>
      <c r="C86" s="146"/>
      <c r="D86" s="146"/>
      <c r="E86" s="146"/>
      <c r="F86" s="113" t="str">
        <f>F77</f>
        <v>Regnskap 2023</v>
      </c>
      <c r="G86" s="113" t="str">
        <f>G77</f>
        <v>Budsjett 2023</v>
      </c>
      <c r="H86" s="116" t="str">
        <f>H77</f>
        <v>Regnskap 2022</v>
      </c>
    </row>
    <row r="87" spans="1:8" s="144" customFormat="1" hidden="1" x14ac:dyDescent="0.25">
      <c r="A87" s="95" t="s">
        <v>179</v>
      </c>
      <c r="B87" s="146"/>
      <c r="C87" s="146"/>
      <c r="D87" s="146"/>
      <c r="E87" s="146"/>
      <c r="F87" s="48">
        <f>SUM(Saldobalanse!C31)</f>
        <v>0</v>
      </c>
      <c r="G87" s="48">
        <f>SUM(Saldobalanse!D31)</f>
        <v>0</v>
      </c>
      <c r="H87" s="50">
        <f>SUM(Saldobalanse!E31)</f>
        <v>0</v>
      </c>
    </row>
    <row r="88" spans="1:8" s="144" customFormat="1" hidden="1" x14ac:dyDescent="0.25">
      <c r="A88" s="95" t="s">
        <v>203</v>
      </c>
      <c r="B88" s="146"/>
      <c r="C88" s="146"/>
      <c r="D88" s="146"/>
      <c r="E88" s="146"/>
      <c r="F88" s="48">
        <f>SUM(Saldobalanse!C34)</f>
        <v>0</v>
      </c>
      <c r="G88" s="48">
        <f>SUM(Saldobalanse!D34)</f>
        <v>0</v>
      </c>
      <c r="H88" s="50">
        <f>SUM(Saldobalanse!E34)</f>
        <v>0</v>
      </c>
    </row>
    <row r="89" spans="1:8" s="144" customFormat="1" x14ac:dyDescent="0.25">
      <c r="A89" s="95" t="s">
        <v>183</v>
      </c>
      <c r="B89" s="146"/>
      <c r="C89" s="146"/>
      <c r="D89" s="146"/>
      <c r="E89" s="146"/>
      <c r="F89" s="48">
        <f>SUM(Saldobalanse!C35)</f>
        <v>0</v>
      </c>
      <c r="G89" s="48">
        <f>SUM(Saldobalanse!D35)</f>
        <v>0</v>
      </c>
      <c r="H89" s="50">
        <f>SUM(Saldobalanse!E35)</f>
        <v>1857</v>
      </c>
    </row>
    <row r="90" spans="1:8" s="144" customFormat="1" x14ac:dyDescent="0.25">
      <c r="A90" s="95" t="s">
        <v>211</v>
      </c>
      <c r="B90" s="146"/>
      <c r="C90" s="146"/>
      <c r="D90" s="146"/>
      <c r="E90" s="146"/>
      <c r="F90" s="48">
        <f>SUM(Saldobalanse!C36)</f>
        <v>157789</v>
      </c>
      <c r="G90" s="48">
        <f>SUM(Saldobalanse!D36)</f>
        <v>105000</v>
      </c>
      <c r="H90" s="50">
        <f>SUM(Saldobalanse!E36)</f>
        <v>0</v>
      </c>
    </row>
    <row r="91" spans="1:8" s="144" customFormat="1" hidden="1" x14ac:dyDescent="0.25">
      <c r="A91" s="95" t="s">
        <v>194</v>
      </c>
      <c r="B91" s="146"/>
      <c r="C91" s="146"/>
      <c r="D91" s="146"/>
      <c r="E91" s="146"/>
      <c r="F91" s="48">
        <f>SUM(Saldobalanse!C37)</f>
        <v>0</v>
      </c>
      <c r="G91" s="48">
        <f>SUM(Saldobalanse!D37)</f>
        <v>0</v>
      </c>
      <c r="H91" s="50">
        <f>Saldobalanse!E33</f>
        <v>0</v>
      </c>
    </row>
    <row r="92" spans="1:8" s="84" customFormat="1" x14ac:dyDescent="0.25">
      <c r="A92" s="114" t="s">
        <v>182</v>
      </c>
      <c r="B92" s="52"/>
      <c r="C92" s="52"/>
      <c r="D92" s="52"/>
      <c r="E92" s="52"/>
      <c r="F92" s="53">
        <f>SUM(F87:F91)</f>
        <v>157789</v>
      </c>
      <c r="G92" s="53">
        <f>SUM(G87:G91)</f>
        <v>105000</v>
      </c>
      <c r="H92" s="57">
        <f>SUM(H87:H91)</f>
        <v>1857</v>
      </c>
    </row>
    <row r="93" spans="1:8" s="144" customFormat="1" x14ac:dyDescent="0.25">
      <c r="A93" s="148"/>
      <c r="B93" s="146"/>
      <c r="C93" s="146"/>
      <c r="D93" s="146"/>
      <c r="E93" s="146"/>
      <c r="F93" s="101"/>
      <c r="G93" s="101"/>
      <c r="H93" s="100"/>
    </row>
    <row r="94" spans="1:8" s="144" customFormat="1" x14ac:dyDescent="0.25">
      <c r="A94" s="148"/>
      <c r="B94" s="146"/>
      <c r="C94" s="146"/>
      <c r="D94" s="146"/>
      <c r="E94" s="146"/>
      <c r="F94" s="101"/>
      <c r="G94" s="101"/>
      <c r="H94" s="100"/>
    </row>
    <row r="95" spans="1:8" s="84" customFormat="1" hidden="1" x14ac:dyDescent="0.25">
      <c r="A95" s="128"/>
      <c r="B95" s="117"/>
      <c r="C95" s="117"/>
      <c r="D95" s="117"/>
      <c r="E95" s="117"/>
      <c r="F95" s="117"/>
      <c r="G95" s="117"/>
      <c r="H95" s="129"/>
    </row>
    <row r="96" spans="1:8" s="84" customFormat="1" hidden="1" x14ac:dyDescent="0.25">
      <c r="A96" s="128"/>
      <c r="B96" s="117"/>
      <c r="C96" s="117"/>
      <c r="D96" s="117"/>
      <c r="E96" s="117"/>
      <c r="F96" s="117"/>
      <c r="G96" s="117"/>
      <c r="H96" s="129"/>
    </row>
    <row r="97" spans="1:8" s="84" customFormat="1" ht="15.75" x14ac:dyDescent="0.25">
      <c r="A97" s="105" t="s">
        <v>239</v>
      </c>
      <c r="B97" s="72"/>
      <c r="C97" s="72"/>
      <c r="D97" s="72"/>
      <c r="E97" s="72"/>
      <c r="F97" s="72"/>
      <c r="G97" s="72"/>
      <c r="H97" s="70"/>
    </row>
    <row r="98" spans="1:8" s="84" customFormat="1" ht="26.25" x14ac:dyDescent="0.25">
      <c r="A98" s="71"/>
      <c r="B98" s="72"/>
      <c r="C98" s="72"/>
      <c r="D98" s="72"/>
      <c r="E98" s="72"/>
      <c r="F98" s="113" t="str">
        <f>F86</f>
        <v>Regnskap 2023</v>
      </c>
      <c r="G98" s="113" t="str">
        <f>G86</f>
        <v>Budsjett 2023</v>
      </c>
      <c r="H98" s="116" t="str">
        <f>H86</f>
        <v>Regnskap 2022</v>
      </c>
    </row>
    <row r="99" spans="1:8" s="84" customFormat="1" ht="15.75" x14ac:dyDescent="0.25">
      <c r="A99" s="106" t="s">
        <v>6</v>
      </c>
      <c r="B99" s="72"/>
      <c r="C99" s="72"/>
      <c r="D99" s="72"/>
      <c r="E99" s="72"/>
      <c r="F99" s="87">
        <f>SUM(Saldobalanse!C27+Saldobalanse!C29)</f>
        <v>1004</v>
      </c>
      <c r="G99" s="87">
        <f>SUM(Saldobalanse!D27+Saldobalanse!D29)</f>
        <v>0</v>
      </c>
      <c r="H99" s="88">
        <f>SUM(Saldobalanse!E27+Saldobalanse!E29)</f>
        <v>646</v>
      </c>
    </row>
    <row r="100" spans="1:8" s="144" customFormat="1" ht="15.75" hidden="1" x14ac:dyDescent="0.25">
      <c r="A100" s="134" t="s">
        <v>7</v>
      </c>
      <c r="B100" s="72"/>
      <c r="C100" s="72"/>
      <c r="D100" s="72"/>
      <c r="E100" s="72"/>
      <c r="F100" s="87">
        <f>SUM(Saldobalanse!C30)</f>
        <v>0</v>
      </c>
      <c r="G100" s="87">
        <f>SUM(Saldobalanse!D30)</f>
        <v>0</v>
      </c>
      <c r="H100" s="88">
        <f>SUM(Saldobalanse!E30)</f>
        <v>0</v>
      </c>
    </row>
    <row r="101" spans="1:8" s="144" customFormat="1" ht="15.75" hidden="1" x14ac:dyDescent="0.25">
      <c r="A101" s="134" t="s">
        <v>160</v>
      </c>
      <c r="B101" s="72"/>
      <c r="C101" s="72"/>
      <c r="D101" s="72"/>
      <c r="E101" s="72"/>
      <c r="F101" s="87">
        <f>SUM(Saldobalanse!C42)</f>
        <v>0</v>
      </c>
      <c r="G101" s="87">
        <f>SUM(Saldobalanse!D42)</f>
        <v>0</v>
      </c>
      <c r="H101" s="88">
        <f>SUM(Saldobalanse!E42)</f>
        <v>0</v>
      </c>
    </row>
    <row r="102" spans="1:8" s="144" customFormat="1" ht="15.75" x14ac:dyDescent="0.25">
      <c r="A102" s="147" t="s">
        <v>161</v>
      </c>
      <c r="B102" s="72"/>
      <c r="C102" s="72"/>
      <c r="D102" s="72"/>
      <c r="E102" s="72"/>
      <c r="F102" s="87">
        <f>SUM(Saldobalanse!C43)</f>
        <v>0</v>
      </c>
      <c r="G102" s="87">
        <f>SUM(Saldobalanse!D43)</f>
        <v>20000</v>
      </c>
      <c r="H102" s="88">
        <f>SUM(Saldobalanse!E43)</f>
        <v>186</v>
      </c>
    </row>
    <row r="103" spans="1:8" s="144" customFormat="1" hidden="1" x14ac:dyDescent="0.25">
      <c r="A103" s="147" t="s">
        <v>5</v>
      </c>
      <c r="B103" s="120"/>
      <c r="C103" s="120"/>
      <c r="D103" s="120"/>
      <c r="E103" s="117"/>
      <c r="F103" s="103">
        <f>SUM(Saldobalanse!C25)</f>
        <v>0</v>
      </c>
      <c r="G103" s="103">
        <f>SUM(Saldobalanse!D25)</f>
        <v>0</v>
      </c>
      <c r="H103" s="121">
        <f>SUM(Saldobalanse!E25)</f>
        <v>0</v>
      </c>
    </row>
    <row r="104" spans="1:8" s="144" customFormat="1" ht="15.75" x14ac:dyDescent="0.25">
      <c r="A104" s="147" t="s">
        <v>13</v>
      </c>
      <c r="B104" s="72"/>
      <c r="C104" s="72"/>
      <c r="D104" s="72"/>
      <c r="E104" s="72"/>
      <c r="F104" s="87">
        <f>SUM(Saldobalanse!C44)</f>
        <v>7771</v>
      </c>
      <c r="G104" s="87">
        <f>SUM(Saldobalanse!D44)</f>
        <v>0</v>
      </c>
      <c r="H104" s="88">
        <f>SUM(Saldobalanse!E44)</f>
        <v>0</v>
      </c>
    </row>
    <row r="105" spans="1:8" s="144" customFormat="1" ht="15.75" x14ac:dyDescent="0.25">
      <c r="A105" s="104" t="s">
        <v>162</v>
      </c>
      <c r="B105" s="72"/>
      <c r="C105" s="72"/>
      <c r="D105" s="72"/>
      <c r="E105" s="72"/>
      <c r="F105" s="87">
        <f>SUM(Saldobalanse!C45+Saldobalanse!C46+Saldobalanse!C47+Saldobalanse!C48+Saldobalanse!C41+Saldobalanse!C26)</f>
        <v>3011</v>
      </c>
      <c r="G105" s="87">
        <f>SUM(Saldobalanse!D45+Saldobalanse!D46+Saldobalanse!D47+Saldobalanse!D48+Saldobalanse!D41)</f>
        <v>0</v>
      </c>
      <c r="H105" s="88">
        <f>SUM(Saldobalanse!E45+Saldobalanse!E46+Saldobalanse!E47+Saldobalanse!E48+Saldobalanse!E41+Saldobalanse!E28)</f>
        <v>9867</v>
      </c>
    </row>
    <row r="106" spans="1:8" s="144" customFormat="1" x14ac:dyDescent="0.25">
      <c r="A106" s="96" t="s">
        <v>163</v>
      </c>
      <c r="B106" s="97"/>
      <c r="C106" s="97"/>
      <c r="D106" s="97"/>
      <c r="E106" s="97"/>
      <c r="F106" s="89">
        <f>SUM(F99:F105)</f>
        <v>11786</v>
      </c>
      <c r="G106" s="89">
        <f>SUM(G99:G105)</f>
        <v>20000</v>
      </c>
      <c r="H106" s="90">
        <f>SUM(H99:H105)</f>
        <v>10699</v>
      </c>
    </row>
    <row r="107" spans="1:8" s="144" customFormat="1" x14ac:dyDescent="0.25">
      <c r="A107" s="167"/>
      <c r="B107" s="165"/>
      <c r="C107" s="165"/>
      <c r="D107" s="165"/>
      <c r="E107" s="165"/>
      <c r="F107" s="166"/>
      <c r="G107" s="166"/>
      <c r="H107" s="168"/>
    </row>
    <row r="108" spans="1:8" s="84" customFormat="1" x14ac:dyDescent="0.25">
      <c r="A108" s="128"/>
      <c r="B108" s="117"/>
      <c r="C108" s="117"/>
      <c r="D108" s="117"/>
      <c r="E108" s="117"/>
      <c r="F108" s="136"/>
      <c r="G108" s="117"/>
      <c r="H108" s="129"/>
    </row>
    <row r="109" spans="1:8" s="84" customFormat="1" x14ac:dyDescent="0.25">
      <c r="A109" s="55"/>
      <c r="B109" s="56"/>
      <c r="C109" s="56"/>
      <c r="D109" s="56"/>
      <c r="E109" s="56"/>
      <c r="F109" s="56"/>
      <c r="G109" s="56"/>
      <c r="H109" s="108" t="s">
        <v>165</v>
      </c>
    </row>
    <row r="110" spans="1:8" ht="20.25" x14ac:dyDescent="0.3">
      <c r="A110" s="205" t="str">
        <f>A50</f>
        <v>Noter 2023</v>
      </c>
      <c r="B110" s="206"/>
      <c r="C110" s="206"/>
      <c r="D110" s="206"/>
      <c r="E110" s="206"/>
      <c r="F110" s="206"/>
      <c r="G110" s="206"/>
      <c r="H110" s="207"/>
    </row>
    <row r="111" spans="1:8" s="58" customFormat="1" ht="15.75" x14ac:dyDescent="0.25">
      <c r="A111" s="208" t="s">
        <v>199</v>
      </c>
      <c r="B111" s="209"/>
      <c r="C111" s="209"/>
      <c r="D111" s="209"/>
      <c r="E111" s="209"/>
      <c r="F111" s="209"/>
      <c r="G111" s="209"/>
      <c r="H111" s="210"/>
    </row>
    <row r="112" spans="1:8" s="86" customFormat="1" ht="15.75" x14ac:dyDescent="0.25">
      <c r="A112" s="71"/>
      <c r="B112" s="72"/>
      <c r="C112" s="72"/>
      <c r="D112" s="72"/>
      <c r="E112" s="72"/>
      <c r="F112" s="72"/>
      <c r="G112" s="72"/>
      <c r="H112" s="70"/>
    </row>
    <row r="113" spans="1:8" s="144" customFormat="1" x14ac:dyDescent="0.25">
      <c r="A113" s="49" t="s">
        <v>240</v>
      </c>
      <c r="B113" s="146"/>
      <c r="C113" s="146"/>
      <c r="D113" s="146"/>
      <c r="E113" s="146"/>
      <c r="F113" s="146"/>
      <c r="G113" s="146"/>
      <c r="H113" s="129"/>
    </row>
    <row r="114" spans="1:8" s="144" customFormat="1" ht="26.25" x14ac:dyDescent="0.25">
      <c r="A114" s="145"/>
      <c r="B114" s="146"/>
      <c r="C114" s="146"/>
      <c r="D114" s="146"/>
      <c r="E114" s="146"/>
      <c r="F114" s="29"/>
      <c r="G114" s="30" t="s">
        <v>151</v>
      </c>
      <c r="H114" s="54" t="s">
        <v>23</v>
      </c>
    </row>
    <row r="115" spans="1:8" s="144" customFormat="1" x14ac:dyDescent="0.25">
      <c r="A115" s="145" t="s">
        <v>100</v>
      </c>
      <c r="B115" s="146"/>
      <c r="C115" s="146"/>
      <c r="D115" s="146"/>
      <c r="E115" s="146"/>
      <c r="F115" s="48"/>
      <c r="G115" s="48">
        <f>SUM(Saldobalanse!E6)*-1</f>
        <v>358116.95</v>
      </c>
      <c r="H115" s="50">
        <f>SUM(F115:G115)</f>
        <v>358116.95</v>
      </c>
    </row>
    <row r="116" spans="1:8" s="144" customFormat="1" x14ac:dyDescent="0.25">
      <c r="A116" s="145" t="s">
        <v>56</v>
      </c>
      <c r="B116" s="146"/>
      <c r="C116" s="146"/>
      <c r="D116" s="146"/>
      <c r="E116" s="146"/>
      <c r="F116" s="48"/>
      <c r="G116" s="48">
        <f>SUM(Aktivitetsregnskap!D99)</f>
        <v>-31923.369999999995</v>
      </c>
      <c r="H116" s="50">
        <f>SUM(F116:G116)</f>
        <v>-31923.369999999995</v>
      </c>
    </row>
    <row r="117" spans="1:8" s="144" customFormat="1" x14ac:dyDescent="0.25">
      <c r="A117" s="145" t="s">
        <v>101</v>
      </c>
      <c r="B117" s="146"/>
      <c r="C117" s="146"/>
      <c r="D117" s="146"/>
      <c r="E117" s="146"/>
      <c r="F117" s="48"/>
      <c r="G117" s="47">
        <f>SUM(G115:G116)</f>
        <v>326193.58</v>
      </c>
      <c r="H117" s="46">
        <f>SUM(H115:H116)</f>
        <v>326193.58</v>
      </c>
    </row>
    <row r="118" spans="1:8" s="144" customFormat="1" x14ac:dyDescent="0.25">
      <c r="A118" s="128"/>
      <c r="B118" s="117"/>
      <c r="C118" s="117"/>
      <c r="D118" s="117"/>
      <c r="E118" s="117"/>
      <c r="F118" s="117"/>
      <c r="G118" s="117"/>
      <c r="H118" s="129"/>
    </row>
    <row r="119" spans="1:8" s="144" customFormat="1" x14ac:dyDescent="0.25">
      <c r="A119" s="128"/>
      <c r="B119" s="117"/>
      <c r="C119" s="117"/>
      <c r="D119" s="117"/>
      <c r="E119" s="117"/>
      <c r="F119" s="117"/>
      <c r="G119" s="117"/>
      <c r="H119" s="129"/>
    </row>
    <row r="120" spans="1:8" s="144" customFormat="1" x14ac:dyDescent="0.25">
      <c r="A120" s="128"/>
      <c r="B120" s="117"/>
      <c r="C120" s="117"/>
      <c r="D120" s="117"/>
      <c r="E120" s="117"/>
      <c r="F120" s="117"/>
      <c r="G120" s="117"/>
      <c r="H120" s="129"/>
    </row>
    <row r="121" spans="1:8" s="144" customFormat="1" x14ac:dyDescent="0.25">
      <c r="A121" s="164" t="s">
        <v>256</v>
      </c>
      <c r="B121" s="117"/>
      <c r="C121" s="117"/>
      <c r="D121" s="117"/>
      <c r="E121" s="117"/>
      <c r="F121" s="117"/>
      <c r="G121" s="117"/>
      <c r="H121" s="129"/>
    </row>
    <row r="122" spans="1:8" s="144" customFormat="1" ht="26.25" x14ac:dyDescent="0.25">
      <c r="A122" s="128"/>
      <c r="B122" s="117"/>
      <c r="C122" s="117"/>
      <c r="D122" s="117"/>
      <c r="E122" s="117"/>
      <c r="F122" s="113" t="str">
        <f>F98</f>
        <v>Regnskap 2023</v>
      </c>
      <c r="G122" s="113" t="str">
        <f>G98</f>
        <v>Budsjett 2023</v>
      </c>
      <c r="H122" s="116" t="str">
        <f>H98</f>
        <v>Regnskap 2022</v>
      </c>
    </row>
    <row r="123" spans="1:8" s="144" customFormat="1" x14ac:dyDescent="0.25">
      <c r="A123" s="147" t="s">
        <v>258</v>
      </c>
      <c r="B123" s="117"/>
      <c r="C123" s="117"/>
      <c r="D123" s="117"/>
      <c r="E123" s="117"/>
      <c r="F123" s="87">
        <f>Saldobalanse!C8*-1</f>
        <v>0</v>
      </c>
      <c r="G123" s="87">
        <f>Saldobalanse!D8*-1</f>
        <v>0</v>
      </c>
      <c r="H123" s="88">
        <f>Saldobalanse!E8*-1</f>
        <v>70000</v>
      </c>
    </row>
    <row r="124" spans="1:8" s="144" customFormat="1" x14ac:dyDescent="0.25">
      <c r="A124" s="147" t="s">
        <v>138</v>
      </c>
      <c r="B124" s="117"/>
      <c r="C124" s="117"/>
      <c r="D124" s="117"/>
      <c r="E124" s="117"/>
      <c r="F124" s="87">
        <f>Saldobalanse!C7*-1</f>
        <v>0</v>
      </c>
      <c r="G124" s="87">
        <f>Saldobalanse!D7*-1</f>
        <v>0</v>
      </c>
      <c r="H124" s="88">
        <f>Saldobalanse!E7*-1</f>
        <v>10393</v>
      </c>
    </row>
    <row r="125" spans="1:8" s="144" customFormat="1" x14ac:dyDescent="0.25">
      <c r="A125" s="96" t="s">
        <v>53</v>
      </c>
      <c r="B125" s="97"/>
      <c r="C125" s="97"/>
      <c r="D125" s="97"/>
      <c r="E125" s="97"/>
      <c r="F125" s="89">
        <f>SUM(F123:F124)</f>
        <v>0</v>
      </c>
      <c r="G125" s="89">
        <f t="shared" ref="G125:H125" si="2">SUM(G123:G124)</f>
        <v>0</v>
      </c>
      <c r="H125" s="90">
        <f t="shared" si="2"/>
        <v>80393</v>
      </c>
    </row>
    <row r="126" spans="1:8" s="144" customFormat="1" ht="15.75" x14ac:dyDescent="0.25">
      <c r="A126" s="71"/>
      <c r="B126" s="72"/>
      <c r="C126" s="72"/>
      <c r="D126" s="72"/>
      <c r="E126" s="72"/>
      <c r="F126" s="72"/>
      <c r="G126" s="72"/>
      <c r="H126" s="70"/>
    </row>
    <row r="127" spans="1:8" s="144" customFormat="1" ht="15.75" x14ac:dyDescent="0.25">
      <c r="A127" s="71"/>
      <c r="B127" s="72"/>
      <c r="C127" s="72"/>
      <c r="D127" s="72"/>
      <c r="E127" s="72"/>
      <c r="F127" s="72"/>
      <c r="G127" s="72"/>
      <c r="H127" s="70"/>
    </row>
    <row r="128" spans="1:8" s="144" customFormat="1" x14ac:dyDescent="0.25">
      <c r="A128" s="122" t="s">
        <v>255</v>
      </c>
      <c r="B128" s="146"/>
      <c r="C128" s="146"/>
      <c r="D128" s="146"/>
      <c r="E128" s="146"/>
      <c r="F128" s="146"/>
      <c r="G128" s="146"/>
      <c r="H128" s="149"/>
    </row>
    <row r="129" spans="1:9" s="144" customFormat="1" ht="26.25" x14ac:dyDescent="0.25">
      <c r="A129" s="123" t="s">
        <v>102</v>
      </c>
      <c r="B129" s="146"/>
      <c r="C129" s="146"/>
      <c r="D129" s="146"/>
      <c r="E129" s="146"/>
      <c r="F129" s="113" t="str">
        <f>F98</f>
        <v>Regnskap 2023</v>
      </c>
      <c r="G129" s="113" t="str">
        <f>G98</f>
        <v>Budsjett 2023</v>
      </c>
      <c r="H129" s="116" t="str">
        <f>H98</f>
        <v>Regnskap 2022</v>
      </c>
    </row>
    <row r="130" spans="1:9" s="86" customFormat="1" x14ac:dyDescent="0.25">
      <c r="A130" s="147" t="s">
        <v>134</v>
      </c>
      <c r="B130" s="146"/>
      <c r="C130" s="146"/>
      <c r="D130" s="146"/>
      <c r="E130" s="146"/>
      <c r="F130" s="48">
        <f>SUM(F64)</f>
        <v>7791.6299999999992</v>
      </c>
      <c r="G130" s="48">
        <f>SUM(G64)</f>
        <v>15000</v>
      </c>
      <c r="H130" s="50">
        <f>SUM(H64)</f>
        <v>7188.74</v>
      </c>
    </row>
    <row r="131" spans="1:9" s="86" customFormat="1" x14ac:dyDescent="0.25">
      <c r="A131" s="147" t="s">
        <v>140</v>
      </c>
      <c r="B131" s="146"/>
      <c r="C131" s="146"/>
      <c r="D131" s="146"/>
      <c r="E131" s="146"/>
      <c r="F131" s="48">
        <f>SUM(F73)</f>
        <v>110000</v>
      </c>
      <c r="G131" s="48">
        <f>SUM(G73)</f>
        <v>110000</v>
      </c>
      <c r="H131" s="50">
        <f>SUM(H73)</f>
        <v>45000</v>
      </c>
    </row>
    <row r="132" spans="1:9" s="86" customFormat="1" x14ac:dyDescent="0.25">
      <c r="A132" s="147" t="s">
        <v>16</v>
      </c>
      <c r="B132" s="146"/>
      <c r="C132" s="146"/>
      <c r="D132" s="146"/>
      <c r="E132" s="146"/>
      <c r="F132" s="48">
        <f>SUM(Saldobalanse!C9+Saldobalanse!C10+Saldobalanse!C11+Saldobalanse!C12+Saldobalanse!C13+Saldobalanse!C14+Saldobalanse!C23+Saldobalanse!C24)*-1</f>
        <v>18560</v>
      </c>
      <c r="G132" s="48">
        <f>SUM(Saldobalanse!D9+Saldobalanse!D10+Saldobalanse!D11+Saldobalanse!D12+Saldobalanse!D13+Saldobalanse!D14+Saldobalanse!D23+Saldobalanse!D24)*-1</f>
        <v>42000</v>
      </c>
      <c r="H132" s="50">
        <f>SUM(Saldobalanse!E9+Saldobalanse!E10+Saldobalanse!E11+Saldobalanse!E12+Saldobalanse!E13+Saldobalanse!E14+Saldobalanse!E23+Saldobalanse!E24)*-1</f>
        <v>14213.68</v>
      </c>
    </row>
    <row r="133" spans="1:9" s="86" customFormat="1" x14ac:dyDescent="0.25">
      <c r="A133" s="114" t="s">
        <v>141</v>
      </c>
      <c r="B133" s="51"/>
      <c r="C133" s="51"/>
      <c r="D133" s="51"/>
      <c r="E133" s="51"/>
      <c r="F133" s="53">
        <f t="shared" ref="F133:G133" si="3">SUM(F130:F132)</f>
        <v>136351.63</v>
      </c>
      <c r="G133" s="53">
        <f t="shared" si="3"/>
        <v>167000</v>
      </c>
      <c r="H133" s="57">
        <f t="shared" ref="H133" si="4">SUM(H130:H132)</f>
        <v>66402.42</v>
      </c>
    </row>
    <row r="134" spans="1:9" s="86" customFormat="1" x14ac:dyDescent="0.25">
      <c r="A134" s="148" t="s">
        <v>103</v>
      </c>
      <c r="B134" s="146"/>
      <c r="C134" s="146"/>
      <c r="D134" s="146"/>
      <c r="E134" s="146"/>
      <c r="F134" s="48"/>
      <c r="G134" s="48"/>
      <c r="H134" s="50"/>
    </row>
    <row r="135" spans="1:9" s="86" customFormat="1" x14ac:dyDescent="0.25">
      <c r="A135" s="147" t="s">
        <v>142</v>
      </c>
      <c r="B135" s="146"/>
      <c r="C135" s="146"/>
      <c r="D135" s="146"/>
      <c r="E135" s="146"/>
      <c r="F135" s="48">
        <f>SUM(Saldobalanse!C25)</f>
        <v>0</v>
      </c>
      <c r="G135" s="48">
        <f>SUM(Saldobalanse!D25)</f>
        <v>0</v>
      </c>
      <c r="H135" s="50">
        <f>SUM(Saldobalanse!E25)</f>
        <v>0</v>
      </c>
    </row>
    <row r="136" spans="1:9" s="86" customFormat="1" x14ac:dyDescent="0.25">
      <c r="A136" s="147" t="s">
        <v>143</v>
      </c>
      <c r="B136" s="146"/>
      <c r="C136" s="146"/>
      <c r="D136" s="146"/>
      <c r="E136" s="146"/>
      <c r="F136" s="48">
        <f>SUM(Saldobalanse!C26:C48)</f>
        <v>169575</v>
      </c>
      <c r="G136" s="48">
        <f>SUM(Saldobalanse!D27:D48)</f>
        <v>125000</v>
      </c>
      <c r="H136" s="50">
        <f>SUM(Saldobalanse!E26:E48)</f>
        <v>12556</v>
      </c>
    </row>
    <row r="137" spans="1:9" s="144" customFormat="1" x14ac:dyDescent="0.25">
      <c r="A137" s="114" t="s">
        <v>144</v>
      </c>
      <c r="B137" s="52"/>
      <c r="C137" s="52"/>
      <c r="D137" s="52"/>
      <c r="E137" s="52"/>
      <c r="F137" s="53">
        <f t="shared" ref="F137:G137" si="5">SUM(F135:F136)</f>
        <v>169575</v>
      </c>
      <c r="G137" s="53">
        <f t="shared" si="5"/>
        <v>125000</v>
      </c>
      <c r="H137" s="57">
        <f t="shared" ref="H137" si="6">SUM(H135:H136)</f>
        <v>12556</v>
      </c>
    </row>
    <row r="138" spans="1:9" s="86" customFormat="1" x14ac:dyDescent="0.25">
      <c r="A138" s="114" t="s">
        <v>145</v>
      </c>
      <c r="B138" s="52"/>
      <c r="C138" s="52"/>
      <c r="D138" s="52"/>
      <c r="E138" s="52"/>
      <c r="F138" s="101">
        <f t="shared" ref="F138:G138" si="7">SUM(F133-F137)</f>
        <v>-33223.369999999995</v>
      </c>
      <c r="G138" s="101">
        <f t="shared" si="7"/>
        <v>42000</v>
      </c>
      <c r="H138" s="100">
        <f t="shared" ref="H138" si="8">SUM(H133-H137)</f>
        <v>53846.42</v>
      </c>
    </row>
    <row r="139" spans="1:9" s="86" customFormat="1" x14ac:dyDescent="0.25">
      <c r="A139" s="147" t="s">
        <v>10</v>
      </c>
      <c r="B139" s="146"/>
      <c r="C139" s="146"/>
      <c r="D139" s="146"/>
      <c r="E139" s="146"/>
      <c r="F139" s="47">
        <f>SUM(Saldobalanse!C49:C49)*-1</f>
        <v>1300</v>
      </c>
      <c r="G139" s="47">
        <f>SUM(Saldobalanse!D49:D49)*-1</f>
        <v>0</v>
      </c>
      <c r="H139" s="46">
        <f>SUM(Saldobalanse!E49:E49)*-1</f>
        <v>751.9</v>
      </c>
      <c r="I139" s="60"/>
    </row>
    <row r="140" spans="1:9" s="86" customFormat="1" x14ac:dyDescent="0.25">
      <c r="A140" s="114" t="s">
        <v>146</v>
      </c>
      <c r="B140" s="52"/>
      <c r="C140" s="52"/>
      <c r="D140" s="52"/>
      <c r="E140" s="52"/>
      <c r="F140" s="101">
        <f>SUM(F139:F139)</f>
        <v>1300</v>
      </c>
      <c r="G140" s="101">
        <f>SUM(G139:G139)</f>
        <v>0</v>
      </c>
      <c r="H140" s="100">
        <f>SUM(H139:H139)</f>
        <v>751.9</v>
      </c>
    </row>
    <row r="141" spans="1:9" s="86" customFormat="1" x14ac:dyDescent="0.25">
      <c r="A141" s="114" t="s">
        <v>147</v>
      </c>
      <c r="B141" s="52"/>
      <c r="C141" s="52"/>
      <c r="D141" s="52"/>
      <c r="E141" s="52"/>
      <c r="F141" s="53">
        <f>SUM(F138+F140)</f>
        <v>-31923.369999999995</v>
      </c>
      <c r="G141" s="53">
        <f>SUM(G138+G140)</f>
        <v>42000</v>
      </c>
      <c r="H141" s="57">
        <f>SUM(H138+H140)</f>
        <v>54598.32</v>
      </c>
    </row>
    <row r="142" spans="1:9" s="86" customFormat="1" x14ac:dyDescent="0.25">
      <c r="A142" s="148"/>
      <c r="B142" s="146"/>
      <c r="C142" s="146"/>
      <c r="D142" s="146"/>
      <c r="E142" s="146"/>
      <c r="F142" s="48"/>
      <c r="G142" s="48"/>
      <c r="H142" s="50"/>
    </row>
    <row r="143" spans="1:9" s="86" customFormat="1" x14ac:dyDescent="0.25">
      <c r="A143" s="148"/>
      <c r="B143" s="146"/>
      <c r="C143" s="146"/>
      <c r="D143" s="146"/>
      <c r="E143" s="146"/>
      <c r="F143" s="48"/>
      <c r="G143" s="48"/>
      <c r="H143" s="50"/>
    </row>
    <row r="144" spans="1:9" s="86" customFormat="1" x14ac:dyDescent="0.25">
      <c r="A144" s="147"/>
      <c r="B144" s="146"/>
      <c r="C144" s="146"/>
      <c r="D144" s="146"/>
      <c r="E144" s="146"/>
      <c r="F144" s="48"/>
      <c r="G144" s="48"/>
      <c r="H144" s="50"/>
    </row>
    <row r="145" spans="1:8" s="58" customFormat="1" x14ac:dyDescent="0.25">
      <c r="A145" s="147"/>
      <c r="B145" s="146"/>
      <c r="C145" s="146"/>
      <c r="D145" s="146"/>
      <c r="E145" s="146"/>
      <c r="F145" s="48"/>
      <c r="G145" s="48"/>
      <c r="H145" s="50"/>
    </row>
    <row r="146" spans="1:8" s="58" customFormat="1" x14ac:dyDescent="0.25">
      <c r="A146" s="148" t="s">
        <v>148</v>
      </c>
      <c r="B146" s="146"/>
      <c r="C146" s="146"/>
      <c r="D146" s="146"/>
      <c r="E146" s="146"/>
      <c r="F146" s="48"/>
      <c r="G146" s="48"/>
      <c r="H146" s="50"/>
    </row>
    <row r="147" spans="1:8" s="58" customFormat="1" x14ac:dyDescent="0.25">
      <c r="A147" s="147" t="s">
        <v>149</v>
      </c>
      <c r="B147" s="146"/>
      <c r="C147" s="146"/>
      <c r="D147" s="146"/>
      <c r="E147" s="146"/>
      <c r="F147" s="48">
        <f>SUM(F141)*-1</f>
        <v>31923.369999999995</v>
      </c>
      <c r="G147" s="48"/>
      <c r="H147" s="50">
        <f>SUM(H141)*-1</f>
        <v>-54598.32</v>
      </c>
    </row>
    <row r="148" spans="1:8" s="58" customFormat="1" x14ac:dyDescent="0.25">
      <c r="A148" s="128"/>
      <c r="B148" s="117"/>
      <c r="C148" s="117"/>
      <c r="D148" s="117"/>
      <c r="E148" s="117"/>
      <c r="F148" s="117"/>
      <c r="G148" s="117"/>
      <c r="H148" s="129"/>
    </row>
    <row r="149" spans="1:8" s="58" customFormat="1" x14ac:dyDescent="0.25">
      <c r="A149" s="128"/>
      <c r="B149" s="117"/>
      <c r="C149" s="117"/>
      <c r="D149" s="117"/>
      <c r="E149" s="117"/>
      <c r="F149" s="117"/>
      <c r="G149" s="117"/>
      <c r="H149" s="129"/>
    </row>
    <row r="150" spans="1:8" s="58" customFormat="1" x14ac:dyDescent="0.25">
      <c r="A150" s="128"/>
      <c r="B150" s="117"/>
      <c r="C150" s="117"/>
      <c r="D150" s="117"/>
      <c r="E150" s="117"/>
      <c r="F150" s="117"/>
      <c r="G150" s="117"/>
      <c r="H150" s="129"/>
    </row>
    <row r="151" spans="1:8" s="58" customFormat="1" x14ac:dyDescent="0.25">
      <c r="A151" s="128"/>
      <c r="B151" s="117"/>
      <c r="C151" s="117"/>
      <c r="D151" s="117"/>
      <c r="E151" s="117"/>
      <c r="F151" s="117"/>
      <c r="G151" s="117"/>
      <c r="H151" s="129"/>
    </row>
    <row r="152" spans="1:8" s="58" customFormat="1" hidden="1" x14ac:dyDescent="0.25">
      <c r="A152" s="128"/>
      <c r="B152" s="117"/>
      <c r="C152" s="117"/>
      <c r="D152" s="117"/>
      <c r="E152" s="117"/>
      <c r="F152" s="117"/>
      <c r="G152" s="117"/>
      <c r="H152" s="129"/>
    </row>
    <row r="153" spans="1:8" s="58" customFormat="1" x14ac:dyDescent="0.25">
      <c r="A153" s="128"/>
      <c r="B153" s="117"/>
      <c r="C153" s="117"/>
      <c r="D153" s="117"/>
      <c r="E153" s="117"/>
      <c r="F153" s="117"/>
      <c r="G153" s="117"/>
      <c r="H153" s="129"/>
    </row>
    <row r="154" spans="1:8" s="58" customFormat="1" x14ac:dyDescent="0.25">
      <c r="A154" s="128"/>
      <c r="B154" s="117"/>
      <c r="C154" s="117"/>
      <c r="D154" s="117"/>
      <c r="E154" s="117"/>
      <c r="F154" s="117"/>
      <c r="G154" s="117"/>
      <c r="H154" s="129"/>
    </row>
    <row r="155" spans="1:8" x14ac:dyDescent="0.25">
      <c r="A155" s="122"/>
      <c r="B155" s="117"/>
      <c r="C155" s="117"/>
      <c r="D155" s="117"/>
      <c r="E155" s="117"/>
      <c r="F155" s="136"/>
      <c r="G155" s="136"/>
      <c r="H155" s="137"/>
    </row>
    <row r="156" spans="1:8" x14ac:dyDescent="0.25">
      <c r="A156" s="109"/>
      <c r="B156" s="110"/>
      <c r="C156" s="110"/>
      <c r="D156" s="110"/>
      <c r="E156" s="110"/>
      <c r="F156" s="110"/>
      <c r="G156" s="110"/>
      <c r="H156" s="111"/>
    </row>
    <row r="157" spans="1:8" x14ac:dyDescent="0.25">
      <c r="A157" s="28"/>
      <c r="B157" s="107"/>
      <c r="C157" s="107"/>
      <c r="D157" s="107"/>
      <c r="E157" s="107"/>
      <c r="F157" s="107"/>
      <c r="G157" s="107"/>
      <c r="H157" s="108" t="s">
        <v>150</v>
      </c>
    </row>
    <row r="158" spans="1:8" ht="18.75" customHeight="1" x14ac:dyDescent="0.25">
      <c r="A158" s="26"/>
      <c r="B158" s="27"/>
      <c r="C158" s="27"/>
      <c r="D158" s="27"/>
      <c r="E158" s="27"/>
      <c r="F158" s="27"/>
      <c r="G158" s="27"/>
      <c r="H158" s="27"/>
    </row>
    <row r="160" spans="1:8" x14ac:dyDescent="0.25">
      <c r="F160" s="16"/>
    </row>
    <row r="164" spans="6:11" x14ac:dyDescent="0.25">
      <c r="F164" s="16"/>
    </row>
    <row r="165" spans="6:11" x14ac:dyDescent="0.25">
      <c r="K165" s="17"/>
    </row>
    <row r="166" spans="6:11" x14ac:dyDescent="0.25">
      <c r="K166" s="17"/>
    </row>
  </sheetData>
  <mergeCells count="6">
    <mergeCell ref="A1:H1"/>
    <mergeCell ref="A2:H2"/>
    <mergeCell ref="A110:H110"/>
    <mergeCell ref="A111:H111"/>
    <mergeCell ref="A50:H50"/>
    <mergeCell ref="A51:H51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18"/>
  <sheetViews>
    <sheetView zoomScale="120" zoomScaleNormal="120" workbookViewId="0">
      <selection activeCell="C56" sqref="C56"/>
    </sheetView>
  </sheetViews>
  <sheetFormatPr baseColWidth="10" defaultColWidth="11.42578125" defaultRowHeight="15" x14ac:dyDescent="0.25"/>
  <cols>
    <col min="1" max="1" width="6.28515625" style="63" customWidth="1"/>
    <col min="2" max="2" width="38.5703125" style="63" customWidth="1"/>
    <col min="3" max="3" width="17.42578125" style="65" customWidth="1"/>
    <col min="4" max="4" width="14.5703125" style="65" customWidth="1"/>
    <col min="5" max="5" width="17.5703125" style="65" customWidth="1"/>
    <col min="6" max="6" width="15.7109375" style="63" customWidth="1"/>
    <col min="7" max="7" width="13" style="63" bestFit="1" customWidth="1"/>
    <col min="8" max="8" width="32" style="117" customWidth="1"/>
    <col min="9" max="9" width="12.28515625" style="117" customWidth="1"/>
    <col min="10" max="16384" width="11.42578125" style="63"/>
  </cols>
  <sheetData>
    <row r="1" spans="1:11" x14ac:dyDescent="0.25">
      <c r="A1" s="62" t="s">
        <v>62</v>
      </c>
      <c r="C1" s="64" t="s">
        <v>232</v>
      </c>
      <c r="D1" s="64" t="s">
        <v>233</v>
      </c>
      <c r="E1" s="64" t="s">
        <v>227</v>
      </c>
    </row>
    <row r="2" spans="1:11" x14ac:dyDescent="0.25">
      <c r="A2" s="99">
        <v>1500</v>
      </c>
      <c r="B2" s="63" t="s">
        <v>14</v>
      </c>
      <c r="C2" s="66">
        <f>SUM(Hovedbok!D42)</f>
        <v>10560</v>
      </c>
      <c r="D2" s="66"/>
      <c r="E2" s="66">
        <f>SUM(Hovedbok!D5)</f>
        <v>11900</v>
      </c>
    </row>
    <row r="3" spans="1:11" ht="14.25" x14ac:dyDescent="0.2">
      <c r="A3" s="63">
        <v>1520</v>
      </c>
      <c r="B3" s="63" t="s">
        <v>166</v>
      </c>
      <c r="C3" s="67">
        <f>SUM(Hovedbok!E42)</f>
        <v>0</v>
      </c>
      <c r="D3" s="66"/>
      <c r="E3" s="66">
        <f>SUM(Hovedbok!E5)</f>
        <v>0</v>
      </c>
      <c r="F3" s="66"/>
      <c r="H3" s="65"/>
      <c r="I3" s="65"/>
    </row>
    <row r="4" spans="1:11" x14ac:dyDescent="0.25">
      <c r="A4" s="63">
        <v>1920</v>
      </c>
      <c r="B4" s="63" t="s">
        <v>167</v>
      </c>
      <c r="C4" s="67">
        <f>SUM(Hovedbok!F42)</f>
        <v>315633.58000000007</v>
      </c>
      <c r="D4" s="66"/>
      <c r="E4" s="66">
        <f>SUM(Hovedbok!F5)</f>
        <v>426609.95000000007</v>
      </c>
      <c r="G4" s="68"/>
      <c r="K4" s="69"/>
    </row>
    <row r="5" spans="1:11" x14ac:dyDescent="0.25">
      <c r="A5" s="63">
        <v>1945</v>
      </c>
      <c r="B5" s="63" t="s">
        <v>168</v>
      </c>
      <c r="C5" s="67">
        <f>SUM(Hovedbok!G42)</f>
        <v>0</v>
      </c>
      <c r="D5" s="66"/>
      <c r="E5" s="66">
        <f>SUM(Hovedbok!G5)</f>
        <v>0</v>
      </c>
    </row>
    <row r="6" spans="1:11" x14ac:dyDescent="0.25">
      <c r="A6" s="63">
        <v>2050</v>
      </c>
      <c r="B6" s="63" t="s">
        <v>49</v>
      </c>
      <c r="C6" s="67">
        <f>SUM(Hovedbok!H42)</f>
        <v>-326193.58</v>
      </c>
      <c r="D6" s="66"/>
      <c r="E6" s="66">
        <f>SUM(Hovedbok!H5)</f>
        <v>-358116.95</v>
      </c>
      <c r="F6" s="68"/>
      <c r="G6" s="69"/>
    </row>
    <row r="7" spans="1:11" x14ac:dyDescent="0.25">
      <c r="A7" s="63">
        <v>2400</v>
      </c>
      <c r="B7" s="63" t="s">
        <v>1</v>
      </c>
      <c r="C7" s="66">
        <f>SUM(Hovedbok!I42)</f>
        <v>0</v>
      </c>
      <c r="D7" s="66"/>
      <c r="E7" s="66">
        <f>SUM(Hovedbok!I5)</f>
        <v>-10393</v>
      </c>
      <c r="F7" s="68"/>
      <c r="G7" s="69"/>
    </row>
    <row r="8" spans="1:11" ht="14.25" x14ac:dyDescent="0.2">
      <c r="A8" s="63">
        <v>2990</v>
      </c>
      <c r="B8" s="63" t="s">
        <v>52</v>
      </c>
      <c r="C8" s="66">
        <f>SUM(Hovedbok!J42)</f>
        <v>0</v>
      </c>
      <c r="D8" s="66"/>
      <c r="E8" s="66">
        <f>SUM(Hovedbok!J5)</f>
        <v>-70000</v>
      </c>
      <c r="F8" s="68"/>
      <c r="H8" s="65"/>
      <c r="I8" s="65"/>
    </row>
    <row r="9" spans="1:11" x14ac:dyDescent="0.25">
      <c r="A9" s="63">
        <v>3010</v>
      </c>
      <c r="B9" s="63" t="s">
        <v>2</v>
      </c>
      <c r="C9" s="66">
        <f>SUM(Hovedbok!K42)</f>
        <v>-10560</v>
      </c>
      <c r="D9" s="66">
        <v>-12000</v>
      </c>
      <c r="E9" s="66">
        <v>-11900</v>
      </c>
    </row>
    <row r="10" spans="1:11" ht="14.25" x14ac:dyDescent="0.2">
      <c r="A10" s="63">
        <v>3220</v>
      </c>
      <c r="B10" s="63" t="s">
        <v>209</v>
      </c>
      <c r="C10" s="66">
        <f>SUM(Hovedbok!L42)</f>
        <v>0</v>
      </c>
      <c r="D10" s="66"/>
      <c r="E10" s="66">
        <v>0</v>
      </c>
      <c r="H10" s="65"/>
      <c r="I10" s="65"/>
    </row>
    <row r="11" spans="1:11" x14ac:dyDescent="0.25">
      <c r="A11" s="63">
        <v>3246</v>
      </c>
      <c r="B11" s="63" t="s">
        <v>202</v>
      </c>
      <c r="C11" s="66">
        <f>SUM(Hovedbok!M42)</f>
        <v>0</v>
      </c>
      <c r="D11" s="66"/>
      <c r="E11" s="66">
        <v>0</v>
      </c>
    </row>
    <row r="12" spans="1:11" x14ac:dyDescent="0.25">
      <c r="A12" s="63">
        <v>3247</v>
      </c>
      <c r="B12" s="63" t="s">
        <v>201</v>
      </c>
      <c r="C12" s="66">
        <f>SUM(Hovedbok!N42)</f>
        <v>-8000</v>
      </c>
      <c r="D12" s="66">
        <v>-30000</v>
      </c>
      <c r="E12" s="66">
        <v>0</v>
      </c>
    </row>
    <row r="13" spans="1:11" ht="14.25" x14ac:dyDescent="0.2">
      <c r="A13" s="63">
        <v>3248</v>
      </c>
      <c r="B13" s="63" t="s">
        <v>212</v>
      </c>
      <c r="C13" s="66">
        <f>SUM(Hovedbok!O42)</f>
        <v>0</v>
      </c>
      <c r="D13" s="66"/>
      <c r="E13" s="66">
        <v>0</v>
      </c>
      <c r="H13" s="65"/>
      <c r="I13" s="65"/>
    </row>
    <row r="14" spans="1:11" ht="14.25" x14ac:dyDescent="0.2">
      <c r="A14" s="63">
        <v>3249</v>
      </c>
      <c r="B14" s="63" t="s">
        <v>184</v>
      </c>
      <c r="C14" s="66">
        <f>SUM(Hovedbok!P42)</f>
        <v>0</v>
      </c>
      <c r="D14" s="66"/>
      <c r="E14" s="66">
        <v>0</v>
      </c>
      <c r="H14" s="147"/>
      <c r="I14" s="170" t="s">
        <v>64</v>
      </c>
    </row>
    <row r="15" spans="1:11" ht="14.25" x14ac:dyDescent="0.2">
      <c r="A15" s="63">
        <v>3400</v>
      </c>
      <c r="B15" s="63" t="s">
        <v>3</v>
      </c>
      <c r="C15" s="66">
        <f>SUM(Hovedbok!Q42)</f>
        <v>0</v>
      </c>
      <c r="D15" s="66">
        <v>-15000</v>
      </c>
      <c r="E15" s="66">
        <v>0</v>
      </c>
      <c r="H15" s="148" t="s">
        <v>19</v>
      </c>
      <c r="I15" s="171" t="s">
        <v>267</v>
      </c>
    </row>
    <row r="16" spans="1:11" ht="14.25" x14ac:dyDescent="0.2">
      <c r="A16" s="63">
        <v>3415</v>
      </c>
      <c r="B16" s="63" t="s">
        <v>185</v>
      </c>
      <c r="C16" s="66">
        <f>SUM(Hovedbok!R42)</f>
        <v>0</v>
      </c>
      <c r="D16" s="66"/>
      <c r="E16" s="66">
        <v>0</v>
      </c>
      <c r="H16" s="148"/>
      <c r="I16" s="172"/>
    </row>
    <row r="17" spans="1:9" ht="14.25" x14ac:dyDescent="0.2">
      <c r="A17" s="63">
        <v>3420</v>
      </c>
      <c r="B17" s="63" t="s">
        <v>4</v>
      </c>
      <c r="C17" s="66">
        <f>SUM(Hovedbok!S42)</f>
        <v>-40000</v>
      </c>
      <c r="D17" s="66">
        <v>-40000</v>
      </c>
      <c r="E17" s="66">
        <v>-45000</v>
      </c>
      <c r="H17" s="147"/>
      <c r="I17" s="173"/>
    </row>
    <row r="18" spans="1:9" ht="14.25" x14ac:dyDescent="0.2">
      <c r="A18" s="63">
        <v>3421</v>
      </c>
      <c r="B18" s="63" t="s">
        <v>108</v>
      </c>
      <c r="C18" s="66">
        <f>SUM(Hovedbok!T42)</f>
        <v>-6787.6299999999992</v>
      </c>
      <c r="D18" s="66"/>
      <c r="E18" s="66">
        <v>-7119.74</v>
      </c>
      <c r="H18" s="122" t="s">
        <v>20</v>
      </c>
      <c r="I18" s="174">
        <v>12000</v>
      </c>
    </row>
    <row r="19" spans="1:9" ht="14.25" x14ac:dyDescent="0.2">
      <c r="A19" s="63">
        <v>3422</v>
      </c>
      <c r="B19" s="63" t="s">
        <v>158</v>
      </c>
      <c r="C19" s="66">
        <f>SUM(Hovedbok!U42)</f>
        <v>-1004</v>
      </c>
      <c r="D19" s="66"/>
      <c r="E19" s="66">
        <v>-69</v>
      </c>
      <c r="H19" s="147"/>
      <c r="I19" s="175"/>
    </row>
    <row r="20" spans="1:9" ht="14.25" x14ac:dyDescent="0.2">
      <c r="A20" s="63">
        <v>3423</v>
      </c>
      <c r="B20" s="63" t="s">
        <v>225</v>
      </c>
      <c r="C20" s="66">
        <f>Hovedbok!V42</f>
        <v>0</v>
      </c>
      <c r="D20" s="66"/>
      <c r="E20" s="66">
        <v>0</v>
      </c>
      <c r="H20" s="122" t="s">
        <v>21</v>
      </c>
      <c r="I20" s="175"/>
    </row>
    <row r="21" spans="1:9" ht="14.25" x14ac:dyDescent="0.2">
      <c r="A21" s="63">
        <v>3424</v>
      </c>
      <c r="B21" s="63" t="s">
        <v>154</v>
      </c>
      <c r="C21" s="66">
        <f>Hovedbok!W42</f>
        <v>-70000</v>
      </c>
      <c r="D21" s="66">
        <v>-70000</v>
      </c>
      <c r="E21" s="66">
        <v>0</v>
      </c>
      <c r="H21" s="147" t="s">
        <v>22</v>
      </c>
      <c r="I21" s="175">
        <v>15000</v>
      </c>
    </row>
    <row r="22" spans="1:9" ht="14.25" x14ac:dyDescent="0.2">
      <c r="A22" s="63">
        <v>3430</v>
      </c>
      <c r="B22" s="63" t="s">
        <v>173</v>
      </c>
      <c r="C22" s="66">
        <f>SUM(Hovedbok!X42)</f>
        <v>0</v>
      </c>
      <c r="D22" s="66"/>
      <c r="E22" s="66">
        <v>0</v>
      </c>
      <c r="F22" s="68"/>
      <c r="H22" s="147" t="s">
        <v>154</v>
      </c>
      <c r="I22" s="175">
        <v>110000</v>
      </c>
    </row>
    <row r="23" spans="1:9" ht="14.25" x14ac:dyDescent="0.2">
      <c r="A23" s="63">
        <v>3450</v>
      </c>
      <c r="B23" s="63" t="s">
        <v>61</v>
      </c>
      <c r="C23" s="66">
        <f>SUM(Hovedbok!Y42)</f>
        <v>0</v>
      </c>
      <c r="D23" s="66"/>
      <c r="E23" s="66">
        <v>0</v>
      </c>
      <c r="H23" s="123" t="s">
        <v>23</v>
      </c>
      <c r="I23" s="174">
        <v>125000</v>
      </c>
    </row>
    <row r="24" spans="1:9" ht="14.25" x14ac:dyDescent="0.2">
      <c r="A24" s="63">
        <v>3900</v>
      </c>
      <c r="B24" s="63" t="s">
        <v>16</v>
      </c>
      <c r="C24" s="66">
        <f>SUM(Hovedbok!Z42)</f>
        <v>0</v>
      </c>
      <c r="D24" s="68"/>
      <c r="E24" s="66">
        <v>-2313.6799999999998</v>
      </c>
      <c r="H24" s="123"/>
      <c r="I24" s="174"/>
    </row>
    <row r="25" spans="1:9" x14ac:dyDescent="0.25">
      <c r="A25" s="63">
        <v>5330</v>
      </c>
      <c r="B25" s="63" t="s">
        <v>5</v>
      </c>
      <c r="C25" s="66">
        <f>SUM(Hovedbok!AA42)</f>
        <v>0</v>
      </c>
      <c r="D25" s="68"/>
      <c r="E25" s="66">
        <v>0</v>
      </c>
      <c r="H25" s="122" t="s">
        <v>24</v>
      </c>
      <c r="I25" s="176"/>
    </row>
    <row r="26" spans="1:9" x14ac:dyDescent="0.25">
      <c r="A26" s="63">
        <v>6720</v>
      </c>
      <c r="B26" s="63" t="s">
        <v>280</v>
      </c>
      <c r="C26" s="66">
        <f>Hovedbok!AB42</f>
        <v>2000</v>
      </c>
      <c r="D26" s="68">
        <v>0</v>
      </c>
      <c r="E26" s="66">
        <v>0</v>
      </c>
      <c r="H26" s="122"/>
      <c r="I26" s="176"/>
    </row>
    <row r="27" spans="1:9" ht="14.25" x14ac:dyDescent="0.2">
      <c r="A27" s="63">
        <v>6810</v>
      </c>
      <c r="B27" s="63" t="s">
        <v>6</v>
      </c>
      <c r="C27" s="66">
        <f>SUM(Hovedbok!AC42)</f>
        <v>0</v>
      </c>
      <c r="D27" s="66"/>
      <c r="E27" s="66">
        <v>0</v>
      </c>
      <c r="H27" s="148" t="s">
        <v>25</v>
      </c>
      <c r="I27" s="174">
        <v>0</v>
      </c>
    </row>
    <row r="28" spans="1:9" ht="14.25" x14ac:dyDescent="0.2">
      <c r="A28" s="63">
        <v>6860</v>
      </c>
      <c r="B28" s="63" t="s">
        <v>175</v>
      </c>
      <c r="C28" s="66">
        <f>SUM(Hovedbok!AD42)</f>
        <v>0</v>
      </c>
      <c r="D28" s="66"/>
      <c r="E28" s="66">
        <v>0</v>
      </c>
      <c r="H28" s="148"/>
      <c r="I28" s="174"/>
    </row>
    <row r="29" spans="1:9" ht="14.25" x14ac:dyDescent="0.2">
      <c r="A29" s="63">
        <v>6900</v>
      </c>
      <c r="B29" s="63" t="s">
        <v>177</v>
      </c>
      <c r="C29" s="66">
        <f>SUM(Hovedbok!AE42)</f>
        <v>1004</v>
      </c>
      <c r="D29" s="66"/>
      <c r="E29" s="66">
        <v>646</v>
      </c>
      <c r="H29" s="147"/>
      <c r="I29" s="175"/>
    </row>
    <row r="30" spans="1:9" ht="14.25" x14ac:dyDescent="0.2">
      <c r="A30" s="63">
        <v>7100</v>
      </c>
      <c r="B30" s="63" t="s">
        <v>7</v>
      </c>
      <c r="C30" s="66">
        <f>SUM(Hovedbok!AF42)</f>
        <v>0</v>
      </c>
      <c r="D30" s="66"/>
      <c r="E30" s="66">
        <v>0</v>
      </c>
      <c r="H30" s="148" t="s">
        <v>26</v>
      </c>
      <c r="I30" s="175"/>
    </row>
    <row r="31" spans="1:9" ht="14.25" x14ac:dyDescent="0.2">
      <c r="A31" s="63">
        <v>7110</v>
      </c>
      <c r="B31" s="63" t="s">
        <v>179</v>
      </c>
      <c r="C31" s="66">
        <f>SUM(Hovedbok!AG42)</f>
        <v>0</v>
      </c>
      <c r="D31" s="66"/>
      <c r="E31" s="66">
        <v>0</v>
      </c>
      <c r="H31" s="122" t="s">
        <v>27</v>
      </c>
      <c r="I31" s="175"/>
    </row>
    <row r="32" spans="1:9" x14ac:dyDescent="0.25">
      <c r="A32" s="63">
        <v>7140</v>
      </c>
      <c r="B32" s="63" t="s">
        <v>196</v>
      </c>
      <c r="C32" s="66">
        <f>SUM(Hovedbok!AH42)</f>
        <v>0</v>
      </c>
      <c r="D32" s="66"/>
      <c r="E32" s="66">
        <v>0</v>
      </c>
      <c r="H32" s="91" t="s">
        <v>155</v>
      </c>
      <c r="I32" s="175">
        <v>30000</v>
      </c>
    </row>
    <row r="33" spans="1:9" ht="14.25" x14ac:dyDescent="0.2">
      <c r="A33" s="63">
        <v>7142</v>
      </c>
      <c r="B33" s="63" t="s">
        <v>194</v>
      </c>
      <c r="C33" s="66">
        <f>SUM(Hovedbok!AI42)</f>
        <v>0</v>
      </c>
      <c r="D33" s="66"/>
      <c r="E33" s="66">
        <v>0</v>
      </c>
      <c r="H33" s="147"/>
      <c r="I33" s="175"/>
    </row>
    <row r="34" spans="1:9" ht="14.25" x14ac:dyDescent="0.2">
      <c r="A34" s="63">
        <v>7143</v>
      </c>
      <c r="B34" s="63" t="s">
        <v>203</v>
      </c>
      <c r="C34" s="66">
        <f>SUM(Hovedbok!AJ42)</f>
        <v>0</v>
      </c>
      <c r="D34" s="66"/>
      <c r="E34" s="66">
        <v>0</v>
      </c>
      <c r="H34" s="122" t="s">
        <v>28</v>
      </c>
      <c r="I34" s="175"/>
    </row>
    <row r="35" spans="1:9" x14ac:dyDescent="0.25">
      <c r="A35" s="63">
        <v>7144</v>
      </c>
      <c r="B35" s="63" t="s">
        <v>183</v>
      </c>
      <c r="C35" s="66">
        <f>SUM(Hovedbok!AK42)</f>
        <v>0</v>
      </c>
      <c r="D35" s="66"/>
      <c r="E35" s="66">
        <v>1857</v>
      </c>
      <c r="H35" s="92" t="s">
        <v>10</v>
      </c>
      <c r="I35" s="175">
        <v>0</v>
      </c>
    </row>
    <row r="36" spans="1:9" ht="14.25" x14ac:dyDescent="0.2">
      <c r="A36" s="63">
        <v>7145</v>
      </c>
      <c r="B36" s="63" t="s">
        <v>195</v>
      </c>
      <c r="C36" s="66">
        <f>SUM(Hovedbok!AL42)</f>
        <v>157789</v>
      </c>
      <c r="D36" s="66">
        <v>105000</v>
      </c>
      <c r="E36" s="66">
        <v>0</v>
      </c>
      <c r="H36" s="147" t="s">
        <v>156</v>
      </c>
      <c r="I36" s="175">
        <v>0</v>
      </c>
    </row>
    <row r="37" spans="1:9" ht="14.25" x14ac:dyDescent="0.2">
      <c r="A37" s="63">
        <v>7146</v>
      </c>
      <c r="B37" s="63" t="s">
        <v>200</v>
      </c>
      <c r="C37" s="66">
        <f>SUM(Hovedbok!AM42)</f>
        <v>0</v>
      </c>
      <c r="D37" s="66"/>
      <c r="E37" s="66">
        <v>0</v>
      </c>
      <c r="H37" s="122" t="s">
        <v>29</v>
      </c>
      <c r="I37" s="174">
        <v>0</v>
      </c>
    </row>
    <row r="38" spans="1:9" ht="14.25" x14ac:dyDescent="0.2">
      <c r="A38" s="63">
        <v>7147</v>
      </c>
      <c r="B38" s="63" t="s">
        <v>188</v>
      </c>
      <c r="C38" s="66">
        <f>SUM(Hovedbok!AN42)</f>
        <v>0</v>
      </c>
      <c r="D38" s="66"/>
      <c r="E38" s="66">
        <v>0</v>
      </c>
      <c r="H38" s="148"/>
      <c r="I38" s="174"/>
    </row>
    <row r="39" spans="1:9" ht="14.25" x14ac:dyDescent="0.2">
      <c r="A39" s="63">
        <v>7149</v>
      </c>
      <c r="B39" s="63" t="s">
        <v>187</v>
      </c>
      <c r="C39" s="66">
        <f>SUM(Hovedbok!AO42)</f>
        <v>0</v>
      </c>
      <c r="D39" s="66"/>
      <c r="E39" s="66">
        <v>0</v>
      </c>
      <c r="H39" s="122" t="s">
        <v>16</v>
      </c>
      <c r="I39" s="174">
        <v>0</v>
      </c>
    </row>
    <row r="40" spans="1:9" x14ac:dyDescent="0.25">
      <c r="A40" s="63">
        <v>7310</v>
      </c>
      <c r="B40" s="63" t="s">
        <v>59</v>
      </c>
      <c r="C40" s="66">
        <f>SUM(Hovedbok!AP42)</f>
        <v>0</v>
      </c>
      <c r="D40" s="66"/>
      <c r="E40" s="66">
        <v>0</v>
      </c>
      <c r="H40" s="128"/>
      <c r="I40" s="174"/>
    </row>
    <row r="41" spans="1:9" ht="14.25" x14ac:dyDescent="0.2">
      <c r="A41" s="63">
        <v>7350</v>
      </c>
      <c r="B41" s="63" t="s">
        <v>60</v>
      </c>
      <c r="C41" s="66">
        <f>SUM(Hovedbok!AQ42)</f>
        <v>0</v>
      </c>
      <c r="D41" s="66"/>
      <c r="E41" s="66">
        <v>0</v>
      </c>
      <c r="H41" s="148" t="s">
        <v>0</v>
      </c>
      <c r="I41" s="174">
        <v>167000</v>
      </c>
    </row>
    <row r="42" spans="1:9" ht="14.25" x14ac:dyDescent="0.2">
      <c r="A42" s="63">
        <v>7400</v>
      </c>
      <c r="B42" s="63" t="s">
        <v>2</v>
      </c>
      <c r="C42" s="66">
        <f>SUM(Hovedbok!AR42)</f>
        <v>0</v>
      </c>
      <c r="D42" s="66"/>
      <c r="E42" s="66">
        <v>0</v>
      </c>
      <c r="H42" s="148"/>
      <c r="I42" s="174"/>
    </row>
    <row r="43" spans="1:9" x14ac:dyDescent="0.25">
      <c r="A43" s="63">
        <v>7700</v>
      </c>
      <c r="B43" s="63" t="s">
        <v>12</v>
      </c>
      <c r="C43" s="66">
        <f>SUM(Hovedbok!AS42)</f>
        <v>0</v>
      </c>
      <c r="D43" s="66">
        <v>20000</v>
      </c>
      <c r="E43" s="66">
        <v>186</v>
      </c>
      <c r="H43" s="128"/>
      <c r="I43" s="174"/>
    </row>
    <row r="44" spans="1:9" x14ac:dyDescent="0.25">
      <c r="A44" s="63">
        <v>7710</v>
      </c>
      <c r="B44" s="63" t="s">
        <v>13</v>
      </c>
      <c r="C44" s="66">
        <f>SUM(Hovedbok!AT42)</f>
        <v>7771</v>
      </c>
      <c r="D44" s="66"/>
      <c r="E44" s="66">
        <v>0</v>
      </c>
      <c r="H44" s="128"/>
      <c r="I44" s="177"/>
    </row>
    <row r="45" spans="1:9" x14ac:dyDescent="0.25">
      <c r="A45" s="63">
        <v>7720</v>
      </c>
      <c r="B45" s="63" t="s">
        <v>65</v>
      </c>
      <c r="C45" s="66">
        <f>SUM(Hovedbok!AU42)</f>
        <v>0</v>
      </c>
      <c r="D45" s="66"/>
      <c r="E45" s="66">
        <v>8867</v>
      </c>
      <c r="F45" s="68"/>
      <c r="H45" s="128"/>
      <c r="I45" s="178"/>
    </row>
    <row r="46" spans="1:9" ht="14.25" x14ac:dyDescent="0.2">
      <c r="A46" s="63">
        <v>7770</v>
      </c>
      <c r="B46" s="63" t="s">
        <v>8</v>
      </c>
      <c r="C46" s="66">
        <f>SUM(Hovedbok!AV42)</f>
        <v>1011</v>
      </c>
      <c r="D46" s="66"/>
      <c r="E46" s="66">
        <v>1000</v>
      </c>
      <c r="G46" s="68"/>
      <c r="H46" s="148"/>
      <c r="I46" s="178"/>
    </row>
    <row r="47" spans="1:9" ht="14.25" x14ac:dyDescent="0.2">
      <c r="A47" s="63">
        <v>7790</v>
      </c>
      <c r="B47" s="63" t="s">
        <v>9</v>
      </c>
      <c r="C47" s="66">
        <f>SUM(Hovedbok!AW42)</f>
        <v>0</v>
      </c>
      <c r="D47" s="66"/>
      <c r="E47" s="66">
        <v>0</v>
      </c>
      <c r="H47" s="148" t="s">
        <v>31</v>
      </c>
      <c r="I47" s="178"/>
    </row>
    <row r="48" spans="1:9" x14ac:dyDescent="0.25">
      <c r="A48" s="63">
        <v>7830</v>
      </c>
      <c r="B48" s="63" t="s">
        <v>152</v>
      </c>
      <c r="C48" s="66">
        <f>SUM(Hovedbok!AX42)</f>
        <v>0</v>
      </c>
      <c r="D48" s="66"/>
      <c r="E48" s="66">
        <v>0</v>
      </c>
      <c r="H48" s="128"/>
      <c r="I48" s="179"/>
    </row>
    <row r="49" spans="1:9" ht="14.25" x14ac:dyDescent="0.2">
      <c r="A49" s="63">
        <v>8050</v>
      </c>
      <c r="B49" s="63" t="s">
        <v>10</v>
      </c>
      <c r="C49" s="66">
        <f>SUM(Hovedbok!AY42)</f>
        <v>-1300</v>
      </c>
      <c r="D49" s="66"/>
      <c r="E49" s="66">
        <v>-751.9</v>
      </c>
      <c r="F49" s="68"/>
      <c r="H49" s="122" t="s">
        <v>32</v>
      </c>
      <c r="I49" s="175"/>
    </row>
    <row r="50" spans="1:9" ht="14.25" x14ac:dyDescent="0.2">
      <c r="A50" s="63">
        <v>8150</v>
      </c>
      <c r="B50" s="63" t="s">
        <v>96</v>
      </c>
      <c r="C50" s="66">
        <f>SUM(Hovedbok!AZ42)</f>
        <v>0</v>
      </c>
      <c r="D50" s="66"/>
      <c r="E50" s="66">
        <v>0</v>
      </c>
      <c r="H50" s="138"/>
      <c r="I50" s="174"/>
    </row>
    <row r="51" spans="1:9" ht="14.25" x14ac:dyDescent="0.2">
      <c r="A51" s="63">
        <v>8961</v>
      </c>
      <c r="B51" s="63" t="s">
        <v>11</v>
      </c>
      <c r="C51" s="66">
        <f>SUM(Hovedbok!BA42)</f>
        <v>-31923.369999999995</v>
      </c>
      <c r="D51" s="66"/>
      <c r="E51" s="66">
        <v>54598.319999999992</v>
      </c>
      <c r="G51" s="69"/>
      <c r="H51" s="138"/>
      <c r="I51" s="174"/>
    </row>
    <row r="52" spans="1:9" ht="14.25" x14ac:dyDescent="0.2">
      <c r="C52" s="66">
        <f>SUM(C2:C51)</f>
        <v>5.8207660913467407E-11</v>
      </c>
      <c r="D52" s="66">
        <f>SUM(D2:D51)</f>
        <v>-42000</v>
      </c>
      <c r="E52" s="66">
        <f>SUM(E2:E51)</f>
        <v>0</v>
      </c>
      <c r="G52" s="68"/>
      <c r="H52" s="138"/>
      <c r="I52" s="174"/>
    </row>
    <row r="53" spans="1:9" ht="14.25" x14ac:dyDescent="0.2">
      <c r="C53" s="66"/>
      <c r="D53" s="66"/>
      <c r="E53" s="66"/>
      <c r="F53" s="66"/>
      <c r="H53" s="148" t="s">
        <v>33</v>
      </c>
      <c r="I53" s="174"/>
    </row>
    <row r="54" spans="1:9" ht="14.25" x14ac:dyDescent="0.2">
      <c r="C54" s="66"/>
      <c r="D54" s="66"/>
      <c r="E54" s="66"/>
      <c r="H54" s="147" t="s">
        <v>157</v>
      </c>
      <c r="I54" s="175">
        <v>105000</v>
      </c>
    </row>
    <row r="55" spans="1:9" ht="14.25" x14ac:dyDescent="0.2">
      <c r="C55" s="66"/>
      <c r="D55" s="66"/>
      <c r="E55" s="66"/>
      <c r="H55" s="134"/>
      <c r="I55" s="175"/>
    </row>
    <row r="56" spans="1:9" ht="14.25" x14ac:dyDescent="0.2">
      <c r="C56" s="66"/>
      <c r="D56" s="66"/>
      <c r="E56" s="66"/>
      <c r="H56" s="139" t="s">
        <v>34</v>
      </c>
      <c r="I56" s="175">
        <v>20000</v>
      </c>
    </row>
    <row r="57" spans="1:9" ht="14.25" x14ac:dyDescent="0.2">
      <c r="C57" s="66"/>
      <c r="D57" s="66"/>
      <c r="E57" s="66"/>
      <c r="H57" s="147"/>
      <c r="I57" s="175"/>
    </row>
    <row r="58" spans="1:9" ht="14.25" x14ac:dyDescent="0.2">
      <c r="C58" s="66"/>
      <c r="D58" s="66"/>
      <c r="E58" s="66"/>
      <c r="H58" s="122" t="s">
        <v>35</v>
      </c>
      <c r="I58" s="175"/>
    </row>
    <row r="59" spans="1:9" ht="14.25" x14ac:dyDescent="0.2">
      <c r="H59" s="147" t="s">
        <v>36</v>
      </c>
      <c r="I59" s="175">
        <v>0</v>
      </c>
    </row>
    <row r="60" spans="1:9" ht="14.25" x14ac:dyDescent="0.2">
      <c r="H60" s="147" t="s">
        <v>37</v>
      </c>
      <c r="I60" s="175"/>
    </row>
    <row r="61" spans="1:9" ht="14.25" x14ac:dyDescent="0.2">
      <c r="H61" s="148" t="s">
        <v>23</v>
      </c>
      <c r="I61" s="174">
        <v>0</v>
      </c>
    </row>
    <row r="62" spans="1:9" ht="14.25" x14ac:dyDescent="0.2">
      <c r="H62" s="147"/>
      <c r="I62" s="175"/>
    </row>
    <row r="63" spans="1:9" ht="14.25" x14ac:dyDescent="0.2">
      <c r="H63" s="123" t="s">
        <v>38</v>
      </c>
      <c r="I63" s="174">
        <v>125000</v>
      </c>
    </row>
    <row r="64" spans="1:9" ht="14.25" x14ac:dyDescent="0.2">
      <c r="H64" s="123"/>
      <c r="I64" s="174"/>
    </row>
    <row r="65" spans="8:10" ht="14.25" x14ac:dyDescent="0.2">
      <c r="H65" s="147"/>
      <c r="I65" s="175"/>
    </row>
    <row r="66" spans="8:10" ht="14.25" x14ac:dyDescent="0.2">
      <c r="H66" s="148" t="s">
        <v>39</v>
      </c>
      <c r="I66" s="174">
        <v>42000</v>
      </c>
    </row>
    <row r="67" spans="8:10" ht="14.25" x14ac:dyDescent="0.2">
      <c r="H67" s="148"/>
      <c r="I67" s="180"/>
    </row>
    <row r="68" spans="8:10" ht="14.25" x14ac:dyDescent="0.2">
      <c r="H68" s="130"/>
      <c r="I68" s="131"/>
    </row>
    <row r="69" spans="8:10" ht="14.25" x14ac:dyDescent="0.2">
      <c r="H69" s="65"/>
      <c r="I69" s="65"/>
    </row>
    <row r="70" spans="8:10" ht="14.25" x14ac:dyDescent="0.2">
      <c r="H70" s="124"/>
      <c r="I70" s="79"/>
      <c r="J70" s="194"/>
    </row>
    <row r="71" spans="8:10" ht="14.25" x14ac:dyDescent="0.2">
      <c r="H71" s="120"/>
      <c r="I71" s="120"/>
      <c r="J71" s="194"/>
    </row>
    <row r="72" spans="8:10" x14ac:dyDescent="0.25">
      <c r="H72" s="124"/>
      <c r="I72" s="22"/>
      <c r="J72" s="194"/>
    </row>
    <row r="73" spans="8:10" x14ac:dyDescent="0.25">
      <c r="I73" s="22"/>
      <c r="J73" s="194"/>
    </row>
    <row r="74" spans="8:10" ht="14.25" x14ac:dyDescent="0.2">
      <c r="H74" s="124"/>
      <c r="I74" s="81"/>
      <c r="J74" s="194"/>
    </row>
    <row r="75" spans="8:10" ht="14.25" x14ac:dyDescent="0.2">
      <c r="H75" s="120"/>
      <c r="I75" s="81"/>
      <c r="J75" s="194"/>
    </row>
    <row r="76" spans="8:10" ht="14.25" x14ac:dyDescent="0.2">
      <c r="H76" s="120"/>
      <c r="I76" s="81"/>
      <c r="J76" s="194"/>
    </row>
    <row r="77" spans="8:10" ht="14.25" x14ac:dyDescent="0.2">
      <c r="H77" s="124"/>
      <c r="I77" s="80"/>
      <c r="J77" s="194"/>
    </row>
    <row r="78" spans="8:10" ht="14.25" x14ac:dyDescent="0.2">
      <c r="H78" s="120"/>
      <c r="I78" s="81"/>
      <c r="J78" s="194"/>
    </row>
    <row r="79" spans="8:10" ht="14.25" x14ac:dyDescent="0.2">
      <c r="H79" s="120"/>
      <c r="I79" s="81"/>
      <c r="J79" s="194"/>
    </row>
    <row r="80" spans="8:10" x14ac:dyDescent="0.25">
      <c r="H80" s="124"/>
      <c r="J80" s="194"/>
    </row>
    <row r="81" spans="8:10" x14ac:dyDescent="0.25">
      <c r="I81" s="81"/>
      <c r="J81" s="194"/>
    </row>
    <row r="82" spans="8:10" ht="14.25" x14ac:dyDescent="0.2">
      <c r="H82" s="124"/>
      <c r="I82" s="80"/>
      <c r="J82" s="194"/>
    </row>
    <row r="83" spans="8:10" ht="14.25" x14ac:dyDescent="0.2">
      <c r="H83" s="124"/>
      <c r="I83" s="80"/>
      <c r="J83" s="194"/>
    </row>
    <row r="84" spans="8:10" ht="14.25" x14ac:dyDescent="0.2">
      <c r="H84" s="124"/>
      <c r="I84" s="80"/>
      <c r="J84" s="194"/>
    </row>
    <row r="85" spans="8:10" ht="14.25" x14ac:dyDescent="0.2">
      <c r="H85" s="124"/>
      <c r="I85" s="80"/>
      <c r="J85" s="194"/>
    </row>
    <row r="86" spans="8:10" ht="14.25" x14ac:dyDescent="0.2">
      <c r="H86" s="124"/>
      <c r="I86" s="81"/>
      <c r="J86" s="194"/>
    </row>
    <row r="87" spans="8:10" ht="14.25" x14ac:dyDescent="0.2">
      <c r="H87" s="124"/>
      <c r="I87" s="80"/>
      <c r="J87" s="194"/>
    </row>
    <row r="88" spans="8:10" x14ac:dyDescent="0.25">
      <c r="J88" s="194"/>
    </row>
    <row r="89" spans="8:10" x14ac:dyDescent="0.25">
      <c r="J89" s="194"/>
    </row>
    <row r="90" spans="8:10" x14ac:dyDescent="0.25">
      <c r="J90" s="194"/>
    </row>
    <row r="91" spans="8:10" ht="14.25" x14ac:dyDescent="0.2">
      <c r="H91" s="124"/>
      <c r="I91" s="79"/>
      <c r="J91" s="194"/>
    </row>
    <row r="92" spans="8:10" ht="14.25" x14ac:dyDescent="0.2">
      <c r="H92" s="120"/>
      <c r="I92" s="120"/>
      <c r="J92" s="194"/>
    </row>
    <row r="93" spans="8:10" ht="14.25" x14ac:dyDescent="0.2">
      <c r="H93" s="195"/>
      <c r="I93" s="81"/>
      <c r="J93" s="194"/>
    </row>
    <row r="94" spans="8:10" ht="14.25" x14ac:dyDescent="0.2">
      <c r="H94" s="120"/>
      <c r="I94" s="81"/>
      <c r="J94" s="194"/>
    </row>
    <row r="95" spans="8:10" ht="14.25" x14ac:dyDescent="0.2">
      <c r="H95" s="120"/>
      <c r="I95" s="80"/>
      <c r="J95" s="194"/>
    </row>
    <row r="96" spans="8:10" ht="14.25" x14ac:dyDescent="0.2">
      <c r="H96" s="120"/>
      <c r="I96" s="81"/>
      <c r="J96" s="194"/>
    </row>
    <row r="97" spans="8:10" ht="14.25" x14ac:dyDescent="0.2">
      <c r="H97" s="120"/>
      <c r="I97" s="81"/>
      <c r="J97" s="194"/>
    </row>
    <row r="98" spans="8:10" ht="14.25" x14ac:dyDescent="0.2">
      <c r="H98" s="120"/>
      <c r="I98" s="81"/>
      <c r="J98" s="194"/>
    </row>
    <row r="99" spans="8:10" ht="14.25" x14ac:dyDescent="0.2">
      <c r="H99" s="124"/>
      <c r="I99" s="81"/>
      <c r="J99" s="194"/>
    </row>
    <row r="100" spans="8:10" ht="14.25" x14ac:dyDescent="0.2">
      <c r="H100" s="124"/>
      <c r="I100" s="81"/>
      <c r="J100" s="194"/>
    </row>
    <row r="101" spans="8:10" ht="14.25" x14ac:dyDescent="0.2">
      <c r="H101" s="124"/>
      <c r="I101" s="80"/>
      <c r="J101" s="194"/>
    </row>
    <row r="102" spans="8:10" ht="14.25" x14ac:dyDescent="0.2">
      <c r="H102" s="124"/>
      <c r="I102" s="80"/>
      <c r="J102" s="194"/>
    </row>
    <row r="103" spans="8:10" ht="14.25" x14ac:dyDescent="0.2">
      <c r="H103" s="124"/>
      <c r="I103" s="80"/>
      <c r="J103" s="194"/>
    </row>
    <row r="104" spans="8:10" ht="14.25" x14ac:dyDescent="0.2">
      <c r="H104" s="120"/>
      <c r="I104" s="81"/>
      <c r="J104" s="194"/>
    </row>
    <row r="105" spans="8:10" ht="14.25" x14ac:dyDescent="0.2">
      <c r="H105" s="124"/>
      <c r="I105" s="80"/>
      <c r="J105" s="194"/>
    </row>
    <row r="106" spans="8:10" x14ac:dyDescent="0.25">
      <c r="H106" s="120"/>
      <c r="I106" s="22"/>
      <c r="J106" s="194"/>
    </row>
    <row r="107" spans="8:10" x14ac:dyDescent="0.25">
      <c r="H107" s="196"/>
      <c r="I107" s="136"/>
      <c r="J107" s="194"/>
    </row>
    <row r="108" spans="8:10" x14ac:dyDescent="0.25">
      <c r="I108" s="136"/>
      <c r="J108" s="194"/>
    </row>
    <row r="109" spans="8:10" x14ac:dyDescent="0.25">
      <c r="I109" s="136"/>
      <c r="J109" s="194"/>
    </row>
    <row r="110" spans="8:10" x14ac:dyDescent="0.25">
      <c r="I110" s="136"/>
      <c r="J110" s="194"/>
    </row>
    <row r="111" spans="8:10" x14ac:dyDescent="0.25">
      <c r="I111" s="136"/>
      <c r="J111" s="194"/>
    </row>
    <row r="112" spans="8:10" x14ac:dyDescent="0.25">
      <c r="I112" s="136"/>
      <c r="J112" s="194"/>
    </row>
    <row r="113" spans="8:10" x14ac:dyDescent="0.25">
      <c r="J113" s="194"/>
    </row>
    <row r="114" spans="8:10" x14ac:dyDescent="0.25">
      <c r="J114" s="194"/>
    </row>
    <row r="115" spans="8:10" x14ac:dyDescent="0.25">
      <c r="J115" s="194"/>
    </row>
    <row r="116" spans="8:10" x14ac:dyDescent="0.25">
      <c r="J116" s="194"/>
    </row>
    <row r="117" spans="8:10" ht="14.25" x14ac:dyDescent="0.2">
      <c r="H117" s="197"/>
      <c r="I117" s="120"/>
      <c r="J117" s="194"/>
    </row>
    <row r="118" spans="8:10" ht="14.25" x14ac:dyDescent="0.2">
      <c r="H118" s="198"/>
      <c r="I118" s="198"/>
      <c r="J118" s="194"/>
    </row>
  </sheetData>
  <sortState xmlns:xlrd2="http://schemas.microsoft.com/office/spreadsheetml/2017/richdata2" ref="A2:E47">
    <sortCondition ref="A2:A47"/>
  </sortState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99"/>
  <sheetViews>
    <sheetView zoomScaleNormal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52" sqref="C52"/>
    </sheetView>
  </sheetViews>
  <sheetFormatPr baseColWidth="10" defaultColWidth="11.42578125" defaultRowHeight="12.75" x14ac:dyDescent="0.2"/>
  <cols>
    <col min="1" max="1" width="6.28515625" style="36" customWidth="1"/>
    <col min="2" max="2" width="65.85546875" style="37" bestFit="1" customWidth="1"/>
    <col min="3" max="3" width="13.5703125" style="38" customWidth="1"/>
    <col min="4" max="4" width="12.42578125" style="31" customWidth="1"/>
    <col min="5" max="5" width="14.140625" style="31" customWidth="1"/>
    <col min="6" max="6" width="15.5703125" style="31" customWidth="1"/>
    <col min="7" max="7" width="12.42578125" style="31" customWidth="1"/>
    <col min="8" max="8" width="13.85546875" style="37" customWidth="1"/>
    <col min="9" max="9" width="11.42578125" style="31" customWidth="1"/>
    <col min="10" max="10" width="13" style="37" customWidth="1"/>
    <col min="11" max="11" width="12.85546875" style="37" bestFit="1" customWidth="1"/>
    <col min="12" max="16" width="12.28515625" style="37" customWidth="1"/>
    <col min="17" max="17" width="11.7109375" style="37" bestFit="1" customWidth="1"/>
    <col min="18" max="18" width="11.7109375" style="37" customWidth="1"/>
    <col min="19" max="19" width="12.85546875" style="37" bestFit="1" customWidth="1"/>
    <col min="20" max="24" width="11.5703125" style="37" customWidth="1"/>
    <col min="25" max="25" width="12.7109375" style="37" customWidth="1"/>
    <col min="26" max="28" width="13.5703125" style="37" customWidth="1"/>
    <col min="29" max="29" width="11.5703125" style="37" bestFit="1" customWidth="1"/>
    <col min="30" max="31" width="11.5703125" style="37" customWidth="1"/>
    <col min="32" max="32" width="11.42578125" style="37" customWidth="1"/>
    <col min="33" max="33" width="12.5703125" style="37" customWidth="1"/>
    <col min="34" max="35" width="11.5703125" style="37" bestFit="1" customWidth="1"/>
    <col min="36" max="37" width="11.5703125" style="37" customWidth="1"/>
    <col min="38" max="38" width="11.5703125" style="37" bestFit="1" customWidth="1"/>
    <col min="39" max="39" width="11.5703125" style="37" customWidth="1"/>
    <col min="40" max="49" width="11.5703125" style="37" bestFit="1" customWidth="1"/>
    <col min="50" max="50" width="11.5703125" style="37" customWidth="1"/>
    <col min="51" max="53" width="11.5703125" style="37" bestFit="1" customWidth="1"/>
    <col min="54" max="54" width="11.7109375" style="31" bestFit="1" customWidth="1"/>
    <col min="55" max="16384" width="11.42578125" style="37"/>
  </cols>
  <sheetData>
    <row r="1" spans="1:54" x14ac:dyDescent="0.2">
      <c r="B1" s="37" t="s">
        <v>260</v>
      </c>
    </row>
    <row r="2" spans="1:54" s="39" customFormat="1" x14ac:dyDescent="0.2">
      <c r="D2" s="32">
        <v>1500</v>
      </c>
      <c r="E2" s="32" t="s">
        <v>170</v>
      </c>
      <c r="F2" s="32" t="s">
        <v>66</v>
      </c>
      <c r="G2" s="32" t="s">
        <v>172</v>
      </c>
      <c r="H2" s="39" t="s">
        <v>67</v>
      </c>
      <c r="I2" s="32" t="s">
        <v>68</v>
      </c>
      <c r="J2" s="39" t="s">
        <v>69</v>
      </c>
      <c r="K2" s="39" t="s">
        <v>70</v>
      </c>
      <c r="L2" s="39" t="s">
        <v>189</v>
      </c>
      <c r="M2" s="39" t="s">
        <v>71</v>
      </c>
      <c r="N2" s="39" t="s">
        <v>72</v>
      </c>
      <c r="O2" s="39" t="s">
        <v>190</v>
      </c>
      <c r="P2" s="39" t="s">
        <v>73</v>
      </c>
      <c r="Q2" s="39" t="s">
        <v>74</v>
      </c>
      <c r="R2" s="39" t="s">
        <v>186</v>
      </c>
      <c r="S2" s="39" t="s">
        <v>75</v>
      </c>
      <c r="T2" s="39" t="s">
        <v>109</v>
      </c>
      <c r="U2" s="39" t="s">
        <v>169</v>
      </c>
      <c r="V2" s="39" t="s">
        <v>224</v>
      </c>
      <c r="W2" s="39" t="s">
        <v>235</v>
      </c>
      <c r="X2" s="39" t="s">
        <v>174</v>
      </c>
      <c r="Y2" s="39" t="s">
        <v>76</v>
      </c>
      <c r="Z2" s="39" t="s">
        <v>77</v>
      </c>
      <c r="AA2" s="39" t="s">
        <v>198</v>
      </c>
      <c r="AB2" s="39" t="s">
        <v>279</v>
      </c>
      <c r="AC2" s="39" t="s">
        <v>78</v>
      </c>
      <c r="AD2" s="39" t="s">
        <v>176</v>
      </c>
      <c r="AE2" s="39" t="s">
        <v>178</v>
      </c>
      <c r="AF2" s="39" t="s">
        <v>79</v>
      </c>
      <c r="AG2" s="39" t="s">
        <v>81</v>
      </c>
      <c r="AH2" s="39" t="s">
        <v>80</v>
      </c>
      <c r="AI2" s="39" t="s">
        <v>107</v>
      </c>
      <c r="AJ2" s="39" t="s">
        <v>191</v>
      </c>
      <c r="AK2" s="39" t="s">
        <v>192</v>
      </c>
      <c r="AL2" s="39" t="s">
        <v>82</v>
      </c>
      <c r="AM2" s="39" t="s">
        <v>193</v>
      </c>
      <c r="AN2" s="39" t="s">
        <v>84</v>
      </c>
      <c r="AO2" s="39" t="s">
        <v>83</v>
      </c>
      <c r="AP2" s="39" t="s">
        <v>85</v>
      </c>
      <c r="AQ2" s="39" t="s">
        <v>86</v>
      </c>
      <c r="AR2" s="39" t="s">
        <v>87</v>
      </c>
      <c r="AS2" s="39" t="s">
        <v>88</v>
      </c>
      <c r="AT2" s="39" t="s">
        <v>89</v>
      </c>
      <c r="AU2" s="39" t="s">
        <v>90</v>
      </c>
      <c r="AV2" s="39" t="s">
        <v>91</v>
      </c>
      <c r="AW2" s="39" t="s">
        <v>92</v>
      </c>
      <c r="AX2" s="39" t="s">
        <v>153</v>
      </c>
      <c r="AY2" s="39" t="s">
        <v>93</v>
      </c>
      <c r="AZ2" s="39" t="s">
        <v>95</v>
      </c>
      <c r="BA2" s="39" t="s">
        <v>94</v>
      </c>
      <c r="BB2" s="32"/>
    </row>
    <row r="3" spans="1:54" s="36" customFormat="1" ht="51" x14ac:dyDescent="0.2">
      <c r="A3" s="36" t="s">
        <v>105</v>
      </c>
      <c r="B3" s="36" t="s">
        <v>106</v>
      </c>
      <c r="C3" s="40" t="s">
        <v>15</v>
      </c>
      <c r="D3" s="33" t="s">
        <v>97</v>
      </c>
      <c r="E3" s="33" t="s">
        <v>166</v>
      </c>
      <c r="F3" s="33" t="s">
        <v>218</v>
      </c>
      <c r="G3" s="33" t="s">
        <v>171</v>
      </c>
      <c r="H3" s="41" t="s">
        <v>49</v>
      </c>
      <c r="I3" s="33" t="s">
        <v>1</v>
      </c>
      <c r="J3" s="41" t="s">
        <v>52</v>
      </c>
      <c r="K3" s="41" t="s">
        <v>98</v>
      </c>
      <c r="L3" s="41" t="s">
        <v>209</v>
      </c>
      <c r="M3" s="41" t="s">
        <v>202</v>
      </c>
      <c r="N3" s="41" t="s">
        <v>201</v>
      </c>
      <c r="O3" s="41" t="s">
        <v>212</v>
      </c>
      <c r="P3" s="41" t="s">
        <v>184</v>
      </c>
      <c r="Q3" s="41" t="s">
        <v>3</v>
      </c>
      <c r="R3" s="41" t="s">
        <v>185</v>
      </c>
      <c r="S3" s="41" t="s">
        <v>4</v>
      </c>
      <c r="T3" s="41" t="s">
        <v>108</v>
      </c>
      <c r="U3" s="41" t="s">
        <v>158</v>
      </c>
      <c r="V3" s="41" t="s">
        <v>225</v>
      </c>
      <c r="W3" s="41" t="s">
        <v>154</v>
      </c>
      <c r="X3" s="41" t="s">
        <v>173</v>
      </c>
      <c r="Y3" s="41" t="s">
        <v>61</v>
      </c>
      <c r="Z3" s="41" t="s">
        <v>16</v>
      </c>
      <c r="AA3" s="41" t="s">
        <v>5</v>
      </c>
      <c r="AB3" s="41" t="s">
        <v>280</v>
      </c>
      <c r="AC3" s="41" t="s">
        <v>6</v>
      </c>
      <c r="AD3" s="41" t="s">
        <v>175</v>
      </c>
      <c r="AE3" s="41" t="s">
        <v>177</v>
      </c>
      <c r="AF3" s="41" t="s">
        <v>7</v>
      </c>
      <c r="AG3" s="41" t="s">
        <v>179</v>
      </c>
      <c r="AH3" s="41" t="s">
        <v>196</v>
      </c>
      <c r="AI3" s="41" t="s">
        <v>194</v>
      </c>
      <c r="AJ3" s="41" t="s">
        <v>203</v>
      </c>
      <c r="AK3" s="41" t="s">
        <v>183</v>
      </c>
      <c r="AL3" s="41" t="s">
        <v>195</v>
      </c>
      <c r="AM3" s="41" t="s">
        <v>200</v>
      </c>
      <c r="AN3" s="41" t="s">
        <v>188</v>
      </c>
      <c r="AO3" s="41" t="s">
        <v>187</v>
      </c>
      <c r="AP3" s="41" t="s">
        <v>59</v>
      </c>
      <c r="AQ3" s="41" t="s">
        <v>99</v>
      </c>
      <c r="AR3" s="41" t="s">
        <v>2</v>
      </c>
      <c r="AS3" s="41" t="s">
        <v>12</v>
      </c>
      <c r="AT3" s="41" t="s">
        <v>13</v>
      </c>
      <c r="AU3" s="41" t="s">
        <v>65</v>
      </c>
      <c r="AV3" s="41" t="s">
        <v>8</v>
      </c>
      <c r="AW3" s="41" t="s">
        <v>9</v>
      </c>
      <c r="AX3" s="41" t="s">
        <v>152</v>
      </c>
      <c r="AY3" s="41" t="s">
        <v>10</v>
      </c>
      <c r="AZ3" s="41" t="s">
        <v>96</v>
      </c>
      <c r="BA3" s="41" t="s">
        <v>11</v>
      </c>
      <c r="BB3" s="42"/>
    </row>
    <row r="5" spans="1:54" x14ac:dyDescent="0.2">
      <c r="B5" s="156" t="s">
        <v>217</v>
      </c>
      <c r="C5" s="38">
        <v>44927</v>
      </c>
      <c r="D5" s="160">
        <v>11900</v>
      </c>
      <c r="E5" s="160">
        <v>0</v>
      </c>
      <c r="F5" s="160">
        <v>426609.95000000007</v>
      </c>
      <c r="G5" s="160">
        <v>0</v>
      </c>
      <c r="H5" s="160">
        <v>-358116.95</v>
      </c>
      <c r="I5" s="160">
        <v>-10393</v>
      </c>
      <c r="J5" s="160">
        <v>-70000</v>
      </c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1"/>
      <c r="AX5" s="161"/>
      <c r="AY5" s="161"/>
      <c r="AZ5" s="161"/>
      <c r="BA5" s="161"/>
      <c r="BB5" s="160">
        <f>SUM(D5:BA5)</f>
        <v>0</v>
      </c>
    </row>
    <row r="6" spans="1:54" x14ac:dyDescent="0.2">
      <c r="G6" s="160"/>
      <c r="H6" s="160"/>
      <c r="I6" s="160"/>
      <c r="J6" s="160">
        <v>70000</v>
      </c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>
        <v>-70000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1"/>
      <c r="AX6" s="161"/>
      <c r="AY6" s="161"/>
      <c r="AZ6" s="161"/>
      <c r="BA6" s="161"/>
      <c r="BB6" s="160">
        <f t="shared" ref="BB6:BB41" si="0">SUM(D6:BA6)</f>
        <v>0</v>
      </c>
    </row>
    <row r="7" spans="1:54" ht="15" x14ac:dyDescent="0.25">
      <c r="A7" s="36">
        <v>1</v>
      </c>
      <c r="B7" s="158" t="s">
        <v>138</v>
      </c>
      <c r="C7" s="38">
        <v>44932</v>
      </c>
      <c r="D7" s="160">
        <v>-11900</v>
      </c>
      <c r="E7" s="160"/>
      <c r="F7" s="162">
        <v>11900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1"/>
      <c r="AX7" s="161"/>
      <c r="AY7" s="161"/>
      <c r="AZ7" s="161"/>
      <c r="BA7" s="161"/>
      <c r="BB7" s="160">
        <f t="shared" si="0"/>
        <v>0</v>
      </c>
    </row>
    <row r="8" spans="1:54" ht="15" x14ac:dyDescent="0.25">
      <c r="A8" s="36">
        <f t="shared" ref="A8:A38" si="1">A7+1</f>
        <v>2</v>
      </c>
      <c r="B8" s="158" t="s">
        <v>277</v>
      </c>
      <c r="C8" s="38">
        <v>44949</v>
      </c>
      <c r="D8" s="160"/>
      <c r="E8" s="160"/>
      <c r="F8" s="162">
        <v>2589.65</v>
      </c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>
        <v>-2589.65</v>
      </c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1"/>
      <c r="AX8" s="161"/>
      <c r="AY8" s="161"/>
      <c r="AZ8" s="161"/>
      <c r="BA8" s="161"/>
      <c r="BB8" s="160">
        <f t="shared" si="0"/>
        <v>0</v>
      </c>
    </row>
    <row r="9" spans="1:54" ht="15" x14ac:dyDescent="0.25">
      <c r="A9" s="36">
        <v>0</v>
      </c>
      <c r="B9" s="157" t="s">
        <v>262</v>
      </c>
      <c r="C9" s="169" t="s">
        <v>263</v>
      </c>
      <c r="D9" s="160"/>
      <c r="E9" s="160"/>
      <c r="F9" s="162">
        <v>0</v>
      </c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1"/>
      <c r="AX9" s="161"/>
      <c r="AY9" s="161"/>
      <c r="AZ9" s="161"/>
      <c r="BA9" s="161"/>
      <c r="BB9" s="160">
        <f t="shared" si="0"/>
        <v>0</v>
      </c>
    </row>
    <row r="10" spans="1:54" ht="15" x14ac:dyDescent="0.25">
      <c r="A10" s="36">
        <v>3</v>
      </c>
      <c r="B10" s="157" t="s">
        <v>261</v>
      </c>
      <c r="C10" s="38">
        <v>44994</v>
      </c>
      <c r="D10" s="160"/>
      <c r="E10" s="160"/>
      <c r="F10" s="162">
        <v>-1000</v>
      </c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>
        <v>1000</v>
      </c>
      <c r="AW10" s="160"/>
      <c r="AX10" s="160"/>
      <c r="AY10" s="160"/>
      <c r="AZ10" s="160"/>
      <c r="BA10" s="160"/>
      <c r="BB10" s="160">
        <f t="shared" si="0"/>
        <v>0</v>
      </c>
    </row>
    <row r="11" spans="1:54" ht="15" x14ac:dyDescent="0.25">
      <c r="A11" s="36">
        <f t="shared" si="1"/>
        <v>4</v>
      </c>
      <c r="B11" s="195" t="s">
        <v>283</v>
      </c>
      <c r="C11" s="38">
        <v>45033</v>
      </c>
      <c r="F11" s="162">
        <v>-7271</v>
      </c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1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>
        <v>7271</v>
      </c>
      <c r="AU11" s="160"/>
      <c r="AV11" s="160"/>
      <c r="AW11" s="161"/>
      <c r="AX11" s="161"/>
      <c r="AY11" s="161"/>
      <c r="AZ11" s="161"/>
      <c r="BA11" s="161"/>
      <c r="BB11" s="160">
        <f t="shared" si="0"/>
        <v>0</v>
      </c>
    </row>
    <row r="12" spans="1:54" ht="15" x14ac:dyDescent="0.25">
      <c r="A12" s="36">
        <f t="shared" si="1"/>
        <v>5</v>
      </c>
      <c r="B12" s="157" t="s">
        <v>261</v>
      </c>
      <c r="C12" s="38">
        <v>45044</v>
      </c>
      <c r="D12" s="160"/>
      <c r="E12" s="160"/>
      <c r="F12" s="162">
        <v>-3</v>
      </c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>
        <v>3</v>
      </c>
      <c r="AW12" s="161"/>
      <c r="AX12" s="161"/>
      <c r="AY12" s="161"/>
      <c r="AZ12" s="161"/>
      <c r="BA12" s="161"/>
      <c r="BB12" s="160">
        <f t="shared" si="0"/>
        <v>0</v>
      </c>
    </row>
    <row r="13" spans="1:54" ht="15" x14ac:dyDescent="0.25">
      <c r="A13" s="36">
        <f t="shared" si="1"/>
        <v>6</v>
      </c>
      <c r="B13" s="158" t="s">
        <v>277</v>
      </c>
      <c r="C13" s="38">
        <v>45055</v>
      </c>
      <c r="D13" s="160"/>
      <c r="E13" s="160"/>
      <c r="F13" s="162">
        <v>2140.9899999999998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>
        <v>-2140.9899999999998</v>
      </c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1"/>
      <c r="AX13" s="161"/>
      <c r="AY13" s="161"/>
      <c r="AZ13" s="161"/>
      <c r="BA13" s="161"/>
      <c r="BB13" s="160">
        <f t="shared" si="0"/>
        <v>0</v>
      </c>
    </row>
    <row r="14" spans="1:54" ht="15" x14ac:dyDescent="0.25">
      <c r="A14" s="36">
        <f t="shared" si="1"/>
        <v>7</v>
      </c>
      <c r="B14" s="158" t="s">
        <v>138</v>
      </c>
      <c r="C14" s="38">
        <v>45105</v>
      </c>
      <c r="D14" s="160"/>
      <c r="E14" s="160"/>
      <c r="F14" s="162">
        <v>40000</v>
      </c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>
        <v>-40000</v>
      </c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1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1"/>
      <c r="AX14" s="161"/>
      <c r="AY14" s="161"/>
      <c r="AZ14" s="161"/>
      <c r="BA14" s="161"/>
      <c r="BB14" s="160">
        <f t="shared" si="0"/>
        <v>0</v>
      </c>
    </row>
    <row r="15" spans="1:54" ht="15" x14ac:dyDescent="0.25">
      <c r="A15" s="36">
        <f t="shared" si="1"/>
        <v>8</v>
      </c>
      <c r="B15" s="158" t="s">
        <v>281</v>
      </c>
      <c r="C15" s="38">
        <v>45107</v>
      </c>
      <c r="D15" s="160"/>
      <c r="E15" s="160"/>
      <c r="F15" s="162">
        <v>-2000</v>
      </c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>
        <v>2000</v>
      </c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1"/>
      <c r="AX15" s="161"/>
      <c r="AY15" s="161"/>
      <c r="AZ15" s="161"/>
      <c r="BA15" s="161"/>
      <c r="BB15" s="160">
        <f t="shared" si="0"/>
        <v>0</v>
      </c>
    </row>
    <row r="16" spans="1:54" ht="15" x14ac:dyDescent="0.25">
      <c r="A16" s="36">
        <v>0</v>
      </c>
      <c r="B16" s="157" t="s">
        <v>262</v>
      </c>
      <c r="C16" s="169" t="s">
        <v>264</v>
      </c>
      <c r="D16" s="160"/>
      <c r="E16" s="160"/>
      <c r="F16" s="162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1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1"/>
      <c r="AX16" s="161"/>
      <c r="AY16" s="161"/>
      <c r="AZ16" s="161"/>
      <c r="BA16" s="161"/>
      <c r="BB16" s="160">
        <f t="shared" si="0"/>
        <v>0</v>
      </c>
    </row>
    <row r="17" spans="1:54" ht="15" x14ac:dyDescent="0.25">
      <c r="A17" s="36">
        <v>0</v>
      </c>
      <c r="B17" s="157" t="s">
        <v>262</v>
      </c>
      <c r="C17" s="169" t="s">
        <v>265</v>
      </c>
      <c r="D17" s="160"/>
      <c r="E17" s="160"/>
      <c r="F17" s="162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1"/>
      <c r="AX17" s="161"/>
      <c r="AY17" s="161"/>
      <c r="AZ17" s="161"/>
      <c r="BA17" s="161"/>
      <c r="BB17" s="160">
        <f t="shared" si="0"/>
        <v>0</v>
      </c>
    </row>
    <row r="18" spans="1:54" ht="15" x14ac:dyDescent="0.25">
      <c r="A18" s="36">
        <v>9</v>
      </c>
      <c r="B18" s="158" t="s">
        <v>275</v>
      </c>
      <c r="C18" s="38">
        <v>45176</v>
      </c>
      <c r="D18" s="160"/>
      <c r="E18" s="160"/>
      <c r="F18" s="162">
        <v>-500</v>
      </c>
      <c r="G18" s="160"/>
      <c r="H18" s="160"/>
      <c r="I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>
        <v>500</v>
      </c>
      <c r="AU18" s="160"/>
      <c r="AV18" s="160"/>
      <c r="AW18" s="161"/>
      <c r="AX18" s="161"/>
      <c r="AY18" s="161"/>
      <c r="AZ18" s="161"/>
      <c r="BA18" s="161"/>
      <c r="BB18" s="160">
        <f t="shared" si="0"/>
        <v>0</v>
      </c>
    </row>
    <row r="19" spans="1:54" ht="15" x14ac:dyDescent="0.25">
      <c r="A19" s="36">
        <f t="shared" si="1"/>
        <v>10</v>
      </c>
      <c r="B19" s="158" t="s">
        <v>277</v>
      </c>
      <c r="C19" s="38">
        <v>45194</v>
      </c>
      <c r="D19" s="160"/>
      <c r="E19" s="160"/>
      <c r="F19" s="162">
        <v>2056.9899999999998</v>
      </c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>
        <v>-2056.9899999999998</v>
      </c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1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1"/>
      <c r="AX19" s="161"/>
      <c r="AY19" s="161"/>
      <c r="AZ19" s="161"/>
      <c r="BA19" s="161"/>
      <c r="BB19" s="160">
        <f t="shared" si="0"/>
        <v>0</v>
      </c>
    </row>
    <row r="20" spans="1:54" ht="15" x14ac:dyDescent="0.25">
      <c r="A20" s="36">
        <f t="shared" si="1"/>
        <v>11</v>
      </c>
      <c r="B20" s="158" t="s">
        <v>138</v>
      </c>
      <c r="C20" s="38">
        <v>45202</v>
      </c>
      <c r="D20" s="160"/>
      <c r="E20" s="160"/>
      <c r="F20" s="162">
        <v>-646</v>
      </c>
      <c r="G20" s="160"/>
      <c r="H20" s="160"/>
      <c r="I20" s="160">
        <v>646</v>
      </c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1"/>
      <c r="AX20" s="161"/>
      <c r="AY20" s="161"/>
      <c r="AZ20" s="161"/>
      <c r="BA20" s="161"/>
      <c r="BB20" s="160">
        <f t="shared" si="0"/>
        <v>0</v>
      </c>
    </row>
    <row r="21" spans="1:54" ht="15" x14ac:dyDescent="0.25">
      <c r="A21" s="36">
        <f t="shared" si="1"/>
        <v>12</v>
      </c>
      <c r="B21" s="158" t="s">
        <v>138</v>
      </c>
      <c r="C21" s="38">
        <v>45202</v>
      </c>
      <c r="D21" s="160"/>
      <c r="E21" s="160"/>
      <c r="F21" s="162">
        <v>-8867</v>
      </c>
      <c r="G21" s="160"/>
      <c r="H21" s="160"/>
      <c r="I21" s="160">
        <v>8867</v>
      </c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1"/>
      <c r="AX21" s="161"/>
      <c r="AY21" s="161"/>
      <c r="AZ21" s="161"/>
      <c r="BA21" s="161"/>
      <c r="BB21" s="160">
        <f t="shared" si="0"/>
        <v>0</v>
      </c>
    </row>
    <row r="22" spans="1:54" ht="15" x14ac:dyDescent="0.25">
      <c r="A22" s="36">
        <f t="shared" si="1"/>
        <v>13</v>
      </c>
      <c r="B22" s="158" t="s">
        <v>138</v>
      </c>
      <c r="C22" s="38">
        <v>45202</v>
      </c>
      <c r="D22" s="160"/>
      <c r="E22" s="160"/>
      <c r="F22" s="162">
        <v>-888</v>
      </c>
      <c r="G22" s="160"/>
      <c r="H22" s="160"/>
      <c r="I22" s="160">
        <v>880</v>
      </c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>
        <v>8</v>
      </c>
      <c r="AW22" s="161"/>
      <c r="AX22" s="161"/>
      <c r="AY22" s="161"/>
      <c r="AZ22" s="161"/>
      <c r="BA22" s="161"/>
      <c r="BB22" s="160">
        <f t="shared" si="0"/>
        <v>0</v>
      </c>
    </row>
    <row r="23" spans="1:54" ht="15" x14ac:dyDescent="0.25">
      <c r="A23" s="36">
        <f t="shared" si="1"/>
        <v>14</v>
      </c>
      <c r="B23" s="158" t="s">
        <v>278</v>
      </c>
      <c r="C23" s="38">
        <v>45231</v>
      </c>
      <c r="D23" s="160"/>
      <c r="E23" s="160"/>
      <c r="F23" s="162">
        <v>500</v>
      </c>
      <c r="G23" s="160"/>
      <c r="H23" s="160"/>
      <c r="I23" s="160"/>
      <c r="J23" s="160"/>
      <c r="K23" s="160"/>
      <c r="L23" s="160"/>
      <c r="M23" s="160"/>
      <c r="N23" s="160">
        <v>-500</v>
      </c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1"/>
      <c r="AX23" s="161"/>
      <c r="AY23" s="161"/>
      <c r="AZ23" s="161"/>
      <c r="BA23" s="161"/>
      <c r="BB23" s="160">
        <f t="shared" si="0"/>
        <v>0</v>
      </c>
    </row>
    <row r="24" spans="1:54" ht="15" x14ac:dyDescent="0.25">
      <c r="A24" s="36">
        <f t="shared" si="1"/>
        <v>15</v>
      </c>
      <c r="B24" s="158" t="s">
        <v>282</v>
      </c>
      <c r="C24" s="38">
        <v>45231</v>
      </c>
      <c r="D24" s="160"/>
      <c r="E24" s="160"/>
      <c r="F24" s="162">
        <v>1000</v>
      </c>
      <c r="G24" s="160"/>
      <c r="H24" s="160"/>
      <c r="I24" s="160"/>
      <c r="J24" s="160"/>
      <c r="K24" s="160"/>
      <c r="L24" s="160"/>
      <c r="M24" s="160"/>
      <c r="N24" s="160">
        <v>-1000</v>
      </c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1"/>
      <c r="AX24" s="161"/>
      <c r="AY24" s="161"/>
      <c r="AZ24" s="161"/>
      <c r="BA24" s="161"/>
      <c r="BB24" s="160">
        <f t="shared" si="0"/>
        <v>0</v>
      </c>
    </row>
    <row r="25" spans="1:54" ht="15" x14ac:dyDescent="0.25">
      <c r="A25" s="36">
        <f t="shared" si="1"/>
        <v>16</v>
      </c>
      <c r="B25" s="158" t="s">
        <v>284</v>
      </c>
      <c r="C25" s="38">
        <v>45231</v>
      </c>
      <c r="D25" s="160"/>
      <c r="E25" s="160"/>
      <c r="F25" s="162">
        <v>1000</v>
      </c>
      <c r="G25" s="160"/>
      <c r="H25" s="160"/>
      <c r="I25" s="160"/>
      <c r="J25" s="160"/>
      <c r="K25" s="160"/>
      <c r="L25" s="160"/>
      <c r="M25" s="160"/>
      <c r="N25" s="160">
        <v>-1000</v>
      </c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1"/>
      <c r="AX25" s="161"/>
      <c r="AY25" s="161"/>
      <c r="AZ25" s="161"/>
      <c r="BA25" s="161"/>
      <c r="BB25" s="160">
        <f t="shared" si="0"/>
        <v>0</v>
      </c>
    </row>
    <row r="26" spans="1:54" ht="15" x14ac:dyDescent="0.25">
      <c r="A26" s="36">
        <f t="shared" si="1"/>
        <v>17</v>
      </c>
      <c r="B26" s="158" t="s">
        <v>285</v>
      </c>
      <c r="C26" s="38">
        <v>45231</v>
      </c>
      <c r="D26" s="160"/>
      <c r="E26" s="160"/>
      <c r="F26" s="162">
        <v>500</v>
      </c>
      <c r="G26" s="160"/>
      <c r="H26" s="160"/>
      <c r="I26" s="160"/>
      <c r="J26" s="160"/>
      <c r="K26" s="160"/>
      <c r="L26" s="160"/>
      <c r="M26" s="160"/>
      <c r="N26" s="160">
        <v>-500</v>
      </c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1"/>
      <c r="AX26" s="161"/>
      <c r="AY26" s="161"/>
      <c r="AZ26" s="161"/>
      <c r="BA26" s="161"/>
      <c r="BB26" s="160">
        <f t="shared" si="0"/>
        <v>0</v>
      </c>
    </row>
    <row r="27" spans="1:54" ht="15" x14ac:dyDescent="0.25">
      <c r="A27" s="36">
        <f t="shared" si="1"/>
        <v>18</v>
      </c>
      <c r="B27" s="158" t="s">
        <v>286</v>
      </c>
      <c r="C27" s="38">
        <v>45236</v>
      </c>
      <c r="D27" s="160"/>
      <c r="E27" s="160"/>
      <c r="F27" s="162">
        <v>1000</v>
      </c>
      <c r="G27" s="160"/>
      <c r="H27" s="160"/>
      <c r="I27" s="160"/>
      <c r="J27" s="160"/>
      <c r="K27" s="160"/>
      <c r="L27" s="160"/>
      <c r="M27" s="160"/>
      <c r="N27" s="160">
        <v>-1000</v>
      </c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1"/>
      <c r="AX27" s="161"/>
      <c r="AY27" s="161"/>
      <c r="AZ27" s="161"/>
      <c r="BA27" s="161"/>
      <c r="BB27" s="160">
        <f t="shared" si="0"/>
        <v>0</v>
      </c>
    </row>
    <row r="28" spans="1:54" ht="15" x14ac:dyDescent="0.25">
      <c r="A28" s="36">
        <f t="shared" si="1"/>
        <v>19</v>
      </c>
      <c r="B28" s="158" t="s">
        <v>287</v>
      </c>
      <c r="C28" s="38">
        <v>45239</v>
      </c>
      <c r="D28" s="160"/>
      <c r="E28" s="160"/>
      <c r="F28" s="162">
        <v>-126120</v>
      </c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>
        <v>126120</v>
      </c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1"/>
      <c r="AX28" s="161"/>
      <c r="AY28" s="161"/>
      <c r="AZ28" s="161"/>
      <c r="BA28" s="161"/>
      <c r="BB28" s="160">
        <f t="shared" si="0"/>
        <v>0</v>
      </c>
    </row>
    <row r="29" spans="1:54" ht="15" x14ac:dyDescent="0.25">
      <c r="A29" s="36">
        <f t="shared" si="1"/>
        <v>20</v>
      </c>
      <c r="B29" s="199" t="s">
        <v>288</v>
      </c>
      <c r="C29" s="38">
        <v>45239</v>
      </c>
      <c r="D29" s="160"/>
      <c r="E29" s="160"/>
      <c r="F29" s="162">
        <v>-31669</v>
      </c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>
        <v>31669</v>
      </c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1"/>
      <c r="AX29" s="161"/>
      <c r="AY29" s="161"/>
      <c r="AZ29" s="161"/>
      <c r="BA29" s="161"/>
      <c r="BB29" s="160">
        <f t="shared" si="0"/>
        <v>0</v>
      </c>
    </row>
    <row r="30" spans="1:54" ht="15" x14ac:dyDescent="0.25">
      <c r="A30" s="36">
        <f t="shared" si="1"/>
        <v>21</v>
      </c>
      <c r="B30" s="199" t="s">
        <v>289</v>
      </c>
      <c r="C30" s="38">
        <v>45239</v>
      </c>
      <c r="D30" s="160"/>
      <c r="E30" s="160"/>
      <c r="F30" s="162">
        <v>1000</v>
      </c>
      <c r="G30" s="160"/>
      <c r="H30" s="160"/>
      <c r="I30" s="160"/>
      <c r="J30" s="160"/>
      <c r="K30" s="160"/>
      <c r="L30" s="160"/>
      <c r="M30" s="160"/>
      <c r="N30" s="160">
        <v>-1000</v>
      </c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1"/>
      <c r="AX30" s="161"/>
      <c r="AY30" s="161"/>
      <c r="AZ30" s="161"/>
      <c r="BA30" s="161"/>
      <c r="BB30" s="160">
        <f t="shared" si="0"/>
        <v>0</v>
      </c>
    </row>
    <row r="31" spans="1:54" ht="15" x14ac:dyDescent="0.25">
      <c r="A31" s="36">
        <f t="shared" si="1"/>
        <v>22</v>
      </c>
      <c r="B31" s="199" t="s">
        <v>290</v>
      </c>
      <c r="C31" s="38">
        <v>45243</v>
      </c>
      <c r="D31" s="160"/>
      <c r="E31" s="160"/>
      <c r="F31" s="162">
        <v>1000</v>
      </c>
      <c r="G31" s="160"/>
      <c r="H31" s="160"/>
      <c r="I31" s="160"/>
      <c r="J31" s="160"/>
      <c r="K31" s="160"/>
      <c r="L31" s="160"/>
      <c r="M31" s="160"/>
      <c r="N31" s="160">
        <v>-1000</v>
      </c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1"/>
      <c r="AX31" s="161"/>
      <c r="AY31" s="161"/>
      <c r="AZ31" s="161"/>
      <c r="BA31" s="161"/>
      <c r="BB31" s="160">
        <f t="shared" si="0"/>
        <v>0</v>
      </c>
    </row>
    <row r="32" spans="1:54" ht="15" x14ac:dyDescent="0.25">
      <c r="A32" s="36">
        <f t="shared" si="1"/>
        <v>23</v>
      </c>
      <c r="B32" s="199" t="s">
        <v>291</v>
      </c>
      <c r="C32" s="38">
        <v>45251</v>
      </c>
      <c r="D32" s="160"/>
      <c r="E32" s="160"/>
      <c r="F32" s="162">
        <v>1000</v>
      </c>
      <c r="G32" s="160"/>
      <c r="H32" s="160"/>
      <c r="I32" s="160"/>
      <c r="J32" s="160"/>
      <c r="K32" s="160"/>
      <c r="L32" s="160"/>
      <c r="M32" s="160"/>
      <c r="N32" s="160">
        <v>-1000</v>
      </c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1"/>
      <c r="AX32" s="161"/>
      <c r="AY32" s="161"/>
      <c r="AZ32" s="161"/>
      <c r="BA32" s="161"/>
      <c r="BB32" s="160">
        <f t="shared" si="0"/>
        <v>0</v>
      </c>
    </row>
    <row r="33" spans="1:55" ht="15" x14ac:dyDescent="0.25">
      <c r="A33" s="36">
        <f t="shared" si="1"/>
        <v>24</v>
      </c>
      <c r="B33" s="199" t="s">
        <v>292</v>
      </c>
      <c r="C33" s="38">
        <v>45257</v>
      </c>
      <c r="D33" s="160"/>
      <c r="E33" s="160"/>
      <c r="F33" s="162">
        <v>1000</v>
      </c>
      <c r="G33" s="160"/>
      <c r="H33" s="160"/>
      <c r="I33" s="160"/>
      <c r="J33" s="160"/>
      <c r="K33" s="160"/>
      <c r="L33" s="160"/>
      <c r="M33" s="160"/>
      <c r="N33" s="160">
        <v>-1000</v>
      </c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1"/>
      <c r="AX33" s="161"/>
      <c r="AY33" s="161"/>
      <c r="AZ33" s="161"/>
      <c r="BA33" s="161"/>
      <c r="BB33" s="160">
        <f t="shared" si="0"/>
        <v>0</v>
      </c>
    </row>
    <row r="34" spans="1:55" ht="15" x14ac:dyDescent="0.25">
      <c r="A34" s="36">
        <f t="shared" si="1"/>
        <v>25</v>
      </c>
      <c r="B34" s="156" t="s">
        <v>138</v>
      </c>
      <c r="C34" s="38">
        <v>45280</v>
      </c>
      <c r="D34" s="160"/>
      <c r="E34" s="160"/>
      <c r="F34" s="162">
        <v>-1004</v>
      </c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>
        <v>1004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1"/>
      <c r="AX34" s="161"/>
      <c r="AY34" s="161"/>
      <c r="AZ34" s="161"/>
      <c r="BA34" s="161"/>
      <c r="BB34" s="160">
        <f t="shared" si="0"/>
        <v>0</v>
      </c>
    </row>
    <row r="35" spans="1:55" ht="15" x14ac:dyDescent="0.25">
      <c r="A35" s="36">
        <f t="shared" si="1"/>
        <v>26</v>
      </c>
      <c r="B35" s="199" t="s">
        <v>138</v>
      </c>
      <c r="C35" s="38">
        <v>45282</v>
      </c>
      <c r="D35" s="160"/>
      <c r="E35" s="160"/>
      <c r="F35" s="162">
        <v>1004</v>
      </c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>
        <v>-1004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1"/>
      <c r="AX35" s="161"/>
      <c r="AY35" s="161"/>
      <c r="AZ35" s="161"/>
      <c r="BA35" s="161"/>
      <c r="BB35" s="160">
        <f t="shared" si="0"/>
        <v>0</v>
      </c>
    </row>
    <row r="36" spans="1:55" ht="15" x14ac:dyDescent="0.25">
      <c r="A36" s="36">
        <f t="shared" si="1"/>
        <v>27</v>
      </c>
      <c r="B36" s="156" t="s">
        <v>276</v>
      </c>
      <c r="C36" s="38">
        <v>45291</v>
      </c>
      <c r="D36" s="160"/>
      <c r="E36" s="160"/>
      <c r="F36" s="162">
        <v>1300</v>
      </c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1"/>
      <c r="AX36" s="161"/>
      <c r="AY36" s="161">
        <v>-1300</v>
      </c>
      <c r="AZ36" s="161"/>
      <c r="BA36" s="161"/>
      <c r="BB36" s="160">
        <f t="shared" si="0"/>
        <v>0</v>
      </c>
    </row>
    <row r="37" spans="1:55" x14ac:dyDescent="0.2">
      <c r="A37" s="36">
        <f t="shared" si="1"/>
        <v>28</v>
      </c>
      <c r="B37" s="156" t="s">
        <v>270</v>
      </c>
      <c r="C37" s="38">
        <v>45291</v>
      </c>
      <c r="D37" s="160">
        <v>10560</v>
      </c>
      <c r="E37" s="160"/>
      <c r="F37" s="160"/>
      <c r="G37" s="160"/>
      <c r="H37" s="160"/>
      <c r="I37" s="160"/>
      <c r="J37" s="160"/>
      <c r="K37" s="160">
        <v>-10560</v>
      </c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1"/>
      <c r="AX37" s="161"/>
      <c r="AY37" s="161"/>
      <c r="AZ37" s="161"/>
      <c r="BA37" s="161"/>
      <c r="BB37" s="160">
        <f t="shared" si="0"/>
        <v>0</v>
      </c>
    </row>
    <row r="38" spans="1:55" x14ac:dyDescent="0.2">
      <c r="A38" s="36">
        <f t="shared" si="1"/>
        <v>29</v>
      </c>
      <c r="B38" s="156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1"/>
      <c r="AX38" s="161"/>
      <c r="AZ38" s="161"/>
      <c r="BA38" s="161"/>
      <c r="BB38" s="160">
        <f t="shared" si="0"/>
        <v>0</v>
      </c>
    </row>
    <row r="39" spans="1:55" x14ac:dyDescent="0.2">
      <c r="B39" s="156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1"/>
      <c r="AX39" s="161"/>
      <c r="AY39" s="161"/>
      <c r="AZ39" s="161"/>
      <c r="BA39" s="161"/>
      <c r="BB39" s="160"/>
    </row>
    <row r="40" spans="1:55" x14ac:dyDescent="0.2">
      <c r="B40" s="156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1"/>
      <c r="AX40" s="161"/>
      <c r="AY40" s="161"/>
      <c r="AZ40" s="161"/>
      <c r="BA40" s="161"/>
      <c r="BB40" s="160"/>
    </row>
    <row r="41" spans="1:55" x14ac:dyDescent="0.2">
      <c r="B41" s="156" t="s">
        <v>222</v>
      </c>
      <c r="C41" s="156"/>
      <c r="D41" s="160"/>
      <c r="E41" s="160"/>
      <c r="F41" s="160"/>
      <c r="G41" s="160"/>
      <c r="H41" s="160">
        <f>BA41*-1</f>
        <v>31923.369999999995</v>
      </c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1"/>
      <c r="AX41" s="161"/>
      <c r="AY41" s="161"/>
      <c r="AZ41" s="161"/>
      <c r="BA41" s="161">
        <f>C47*-1</f>
        <v>-31923.369999999995</v>
      </c>
      <c r="BB41" s="160">
        <f t="shared" si="0"/>
        <v>0</v>
      </c>
    </row>
    <row r="42" spans="1:55" ht="13.5" thickBot="1" x14ac:dyDescent="0.25">
      <c r="B42" s="159" t="s">
        <v>63</v>
      </c>
      <c r="C42" s="159"/>
      <c r="D42" s="163">
        <f t="shared" ref="D42:AM42" si="2">SUM(D5:D41)</f>
        <v>10560</v>
      </c>
      <c r="E42" s="163">
        <f t="shared" si="2"/>
        <v>0</v>
      </c>
      <c r="F42" s="163">
        <f t="shared" si="2"/>
        <v>315633.58000000007</v>
      </c>
      <c r="G42" s="163">
        <f t="shared" si="2"/>
        <v>0</v>
      </c>
      <c r="H42" s="163">
        <f t="shared" si="2"/>
        <v>-326193.58</v>
      </c>
      <c r="I42" s="163">
        <f t="shared" si="2"/>
        <v>0</v>
      </c>
      <c r="J42" s="163">
        <f t="shared" si="2"/>
        <v>0</v>
      </c>
      <c r="K42" s="163">
        <f t="shared" si="2"/>
        <v>-10560</v>
      </c>
      <c r="L42" s="163">
        <f t="shared" si="2"/>
        <v>0</v>
      </c>
      <c r="M42" s="163">
        <f t="shared" si="2"/>
        <v>0</v>
      </c>
      <c r="N42" s="163">
        <f t="shared" si="2"/>
        <v>-8000</v>
      </c>
      <c r="O42" s="163">
        <f t="shared" si="2"/>
        <v>0</v>
      </c>
      <c r="P42" s="163">
        <f t="shared" si="2"/>
        <v>0</v>
      </c>
      <c r="Q42" s="163">
        <f t="shared" si="2"/>
        <v>0</v>
      </c>
      <c r="R42" s="163">
        <f t="shared" si="2"/>
        <v>0</v>
      </c>
      <c r="S42" s="163">
        <f t="shared" si="2"/>
        <v>-40000</v>
      </c>
      <c r="T42" s="163">
        <f t="shared" si="2"/>
        <v>-6787.6299999999992</v>
      </c>
      <c r="U42" s="163">
        <f t="shared" si="2"/>
        <v>-1004</v>
      </c>
      <c r="V42" s="163">
        <f>SUM(V6:V41)</f>
        <v>0</v>
      </c>
      <c r="W42" s="163">
        <f>SUM(W6:W41)</f>
        <v>-70000</v>
      </c>
      <c r="X42" s="163">
        <f t="shared" si="2"/>
        <v>0</v>
      </c>
      <c r="Y42" s="163">
        <f t="shared" si="2"/>
        <v>0</v>
      </c>
      <c r="Z42" s="163">
        <f t="shared" si="2"/>
        <v>0</v>
      </c>
      <c r="AA42" s="163">
        <f t="shared" si="2"/>
        <v>0</v>
      </c>
      <c r="AB42" s="163">
        <f t="shared" si="2"/>
        <v>2000</v>
      </c>
      <c r="AC42" s="163">
        <f t="shared" si="2"/>
        <v>0</v>
      </c>
      <c r="AD42" s="163">
        <f t="shared" si="2"/>
        <v>0</v>
      </c>
      <c r="AE42" s="163">
        <f t="shared" si="2"/>
        <v>1004</v>
      </c>
      <c r="AF42" s="163">
        <f t="shared" si="2"/>
        <v>0</v>
      </c>
      <c r="AG42" s="163">
        <f t="shared" si="2"/>
        <v>0</v>
      </c>
      <c r="AH42" s="163">
        <f t="shared" si="2"/>
        <v>0</v>
      </c>
      <c r="AI42" s="163">
        <f t="shared" si="2"/>
        <v>0</v>
      </c>
      <c r="AJ42" s="163">
        <f t="shared" si="2"/>
        <v>0</v>
      </c>
      <c r="AK42" s="163">
        <f t="shared" si="2"/>
        <v>0</v>
      </c>
      <c r="AL42" s="163">
        <f t="shared" si="2"/>
        <v>157789</v>
      </c>
      <c r="AM42" s="163">
        <f t="shared" si="2"/>
        <v>0</v>
      </c>
      <c r="AN42" s="163">
        <f t="shared" ref="AN42:BA42" si="3">SUM(AN5:AN41)</f>
        <v>0</v>
      </c>
      <c r="AO42" s="163">
        <f t="shared" si="3"/>
        <v>0</v>
      </c>
      <c r="AP42" s="163">
        <f t="shared" si="3"/>
        <v>0</v>
      </c>
      <c r="AQ42" s="163">
        <f t="shared" si="3"/>
        <v>0</v>
      </c>
      <c r="AR42" s="163">
        <f t="shared" si="3"/>
        <v>0</v>
      </c>
      <c r="AS42" s="163">
        <f t="shared" si="3"/>
        <v>0</v>
      </c>
      <c r="AT42" s="163">
        <f t="shared" si="3"/>
        <v>7771</v>
      </c>
      <c r="AU42" s="163">
        <f t="shared" si="3"/>
        <v>0</v>
      </c>
      <c r="AV42" s="163">
        <f t="shared" si="3"/>
        <v>1011</v>
      </c>
      <c r="AW42" s="163">
        <f t="shared" si="3"/>
        <v>0</v>
      </c>
      <c r="AX42" s="163">
        <f t="shared" si="3"/>
        <v>0</v>
      </c>
      <c r="AY42" s="163">
        <f t="shared" si="3"/>
        <v>-1300</v>
      </c>
      <c r="AZ42" s="163">
        <f t="shared" si="3"/>
        <v>0</v>
      </c>
      <c r="BA42" s="163">
        <f t="shared" si="3"/>
        <v>-31923.369999999995</v>
      </c>
      <c r="BB42" s="160">
        <f>SUM(BB5:BB41)</f>
        <v>0</v>
      </c>
      <c r="BC42" s="34"/>
    </row>
    <row r="43" spans="1:55" x14ac:dyDescent="0.2">
      <c r="H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55" x14ac:dyDescent="0.2">
      <c r="H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</row>
    <row r="45" spans="1:55" x14ac:dyDescent="0.2">
      <c r="A45" s="43"/>
      <c r="B45" s="44" t="s">
        <v>102</v>
      </c>
      <c r="C45" s="35">
        <f>SUM(K42:Z42)+AY42</f>
        <v>-137651.63</v>
      </c>
      <c r="D45" s="155"/>
      <c r="E45" s="35"/>
      <c r="F45" s="35"/>
      <c r="G45" s="35"/>
      <c r="H45" s="35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</row>
    <row r="46" spans="1:55" x14ac:dyDescent="0.2">
      <c r="A46" s="43"/>
      <c r="B46" s="44" t="s">
        <v>103</v>
      </c>
      <c r="C46" s="35">
        <f>SUM(AA42:AX42)+AZ42</f>
        <v>169575</v>
      </c>
      <c r="D46" s="35"/>
      <c r="E46" s="35"/>
      <c r="F46" s="35"/>
      <c r="G46" s="35"/>
      <c r="H46" s="35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</row>
    <row r="47" spans="1:55" x14ac:dyDescent="0.2">
      <c r="A47" s="45"/>
      <c r="B47" s="44" t="s">
        <v>104</v>
      </c>
      <c r="C47" s="35">
        <f>SUM(C45:C46)</f>
        <v>31923.369999999995</v>
      </c>
      <c r="D47" s="35"/>
      <c r="E47" s="35"/>
      <c r="F47" s="35"/>
      <c r="G47" s="35"/>
      <c r="H47" s="35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</row>
    <row r="48" spans="1:55" x14ac:dyDescent="0.2">
      <c r="C48" s="35">
        <f>Aktivitetsregnskap!D99</f>
        <v>-31923.369999999995</v>
      </c>
      <c r="H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</row>
    <row r="49" spans="3:48" x14ac:dyDescent="0.2">
      <c r="C49" s="35"/>
      <c r="H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</row>
    <row r="50" spans="3:48" x14ac:dyDescent="0.2">
      <c r="H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</row>
    <row r="51" spans="3:48" x14ac:dyDescent="0.2">
      <c r="H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</row>
    <row r="52" spans="3:48" x14ac:dyDescent="0.2">
      <c r="H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</row>
    <row r="53" spans="3:48" x14ac:dyDescent="0.2">
      <c r="H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</row>
    <row r="54" spans="3:48" x14ac:dyDescent="0.2">
      <c r="H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</row>
    <row r="55" spans="3:48" x14ac:dyDescent="0.2">
      <c r="H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</row>
    <row r="56" spans="3:48" x14ac:dyDescent="0.2">
      <c r="H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</row>
    <row r="57" spans="3:48" x14ac:dyDescent="0.2">
      <c r="H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</row>
    <row r="58" spans="3:48" x14ac:dyDescent="0.2">
      <c r="H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</row>
    <row r="59" spans="3:48" x14ac:dyDescent="0.2">
      <c r="H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</row>
    <row r="60" spans="3:48" x14ac:dyDescent="0.2">
      <c r="H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</row>
    <row r="61" spans="3:48" x14ac:dyDescent="0.2">
      <c r="H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</row>
    <row r="62" spans="3:48" x14ac:dyDescent="0.2">
      <c r="H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</row>
    <row r="63" spans="3:48" x14ac:dyDescent="0.2">
      <c r="H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</row>
    <row r="64" spans="3:48" x14ac:dyDescent="0.2">
      <c r="H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</row>
    <row r="65" spans="8:48" x14ac:dyDescent="0.2">
      <c r="H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</row>
    <row r="66" spans="8:48" x14ac:dyDescent="0.2">
      <c r="H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</row>
    <row r="67" spans="8:48" x14ac:dyDescent="0.2">
      <c r="H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</row>
    <row r="68" spans="8:48" x14ac:dyDescent="0.2">
      <c r="H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</row>
    <row r="69" spans="8:48" x14ac:dyDescent="0.2">
      <c r="H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</row>
    <row r="70" spans="8:48" x14ac:dyDescent="0.2">
      <c r="H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</row>
    <row r="71" spans="8:48" x14ac:dyDescent="0.2">
      <c r="H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</row>
    <row r="72" spans="8:48" x14ac:dyDescent="0.2">
      <c r="H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</row>
    <row r="73" spans="8:48" x14ac:dyDescent="0.2">
      <c r="H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</row>
    <row r="74" spans="8:48" x14ac:dyDescent="0.2">
      <c r="H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</row>
    <row r="75" spans="8:48" x14ac:dyDescent="0.2">
      <c r="H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</row>
    <row r="76" spans="8:48" x14ac:dyDescent="0.2">
      <c r="H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</row>
    <row r="77" spans="8:48" x14ac:dyDescent="0.2">
      <c r="H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</row>
    <row r="78" spans="8:48" x14ac:dyDescent="0.2">
      <c r="H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</row>
    <row r="79" spans="8:48" x14ac:dyDescent="0.2">
      <c r="H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</row>
    <row r="80" spans="8:48" x14ac:dyDescent="0.2">
      <c r="H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</row>
    <row r="81" spans="8:48" x14ac:dyDescent="0.2">
      <c r="H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</row>
    <row r="82" spans="8:48" x14ac:dyDescent="0.2">
      <c r="H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1"/>
    </row>
    <row r="83" spans="8:48" x14ac:dyDescent="0.2">
      <c r="H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</row>
    <row r="84" spans="8:48" x14ac:dyDescent="0.2">
      <c r="H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</row>
    <row r="85" spans="8:48" x14ac:dyDescent="0.2">
      <c r="H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</row>
    <row r="86" spans="8:48" x14ac:dyDescent="0.2">
      <c r="H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</row>
    <row r="87" spans="8:48" x14ac:dyDescent="0.2">
      <c r="H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</row>
    <row r="88" spans="8:48" x14ac:dyDescent="0.2">
      <c r="H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</row>
    <row r="89" spans="8:48" x14ac:dyDescent="0.2">
      <c r="H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</row>
    <row r="90" spans="8:48" x14ac:dyDescent="0.2">
      <c r="H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</row>
    <row r="91" spans="8:48" x14ac:dyDescent="0.2">
      <c r="H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</row>
    <row r="92" spans="8:48" x14ac:dyDescent="0.2">
      <c r="H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</row>
    <row r="93" spans="8:48" x14ac:dyDescent="0.2">
      <c r="H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</row>
    <row r="94" spans="8:48" x14ac:dyDescent="0.2">
      <c r="H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</row>
    <row r="95" spans="8:48" x14ac:dyDescent="0.2">
      <c r="H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</row>
    <row r="96" spans="8:48" x14ac:dyDescent="0.2">
      <c r="H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</row>
    <row r="97" spans="8:48" x14ac:dyDescent="0.2">
      <c r="H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</row>
    <row r="98" spans="8:48" x14ac:dyDescent="0.2">
      <c r="H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</row>
    <row r="99" spans="8:48" x14ac:dyDescent="0.2">
      <c r="H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</row>
  </sheetData>
  <autoFilter ref="A5:BC42" xr:uid="{00000000-0009-0000-0000-000003000000}"/>
  <printOptions gridLines="1"/>
  <pageMargins left="0.19685039370078741" right="0.11811023622047245" top="0.78740157480314965" bottom="0.78740157480314965" header="0.31496062992125984" footer="0.31496062992125984"/>
  <pageSetup paperSize="8" scale="30" orientation="landscape" r:id="rId1"/>
  <headerFooter>
    <oddHeader>&amp;LCP-foreningen avd. Hordaland, Sogn og Fjordane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15"/>
  <sheetViews>
    <sheetView workbookViewId="0">
      <selection activeCell="D47" sqref="D47"/>
    </sheetView>
  </sheetViews>
  <sheetFormatPr baseColWidth="10" defaultRowHeight="15" x14ac:dyDescent="0.25"/>
  <cols>
    <col min="1" max="1" width="23" bestFit="1" customWidth="1"/>
    <col min="2" max="2" width="2" style="1" bestFit="1" customWidth="1"/>
    <col min="3" max="3" width="8.7109375" bestFit="1" customWidth="1"/>
    <col min="4" max="4" width="22.140625" bestFit="1" customWidth="1"/>
    <col min="5" max="5" width="36.42578125" bestFit="1" customWidth="1"/>
  </cols>
  <sheetData>
    <row r="3" spans="1:5" x14ac:dyDescent="0.25">
      <c r="A3" s="181" t="s">
        <v>241</v>
      </c>
      <c r="B3" s="182"/>
      <c r="C3" s="182"/>
      <c r="D3" s="183" t="s">
        <v>242</v>
      </c>
      <c r="E3" s="184" t="s">
        <v>272</v>
      </c>
    </row>
    <row r="4" spans="1:5" x14ac:dyDescent="0.25">
      <c r="A4" s="185"/>
      <c r="B4" s="186"/>
      <c r="C4" s="186"/>
      <c r="D4" s="186"/>
      <c r="E4" s="187"/>
    </row>
    <row r="5" spans="1:5" x14ac:dyDescent="0.25">
      <c r="A5" s="185"/>
      <c r="B5" s="186"/>
      <c r="C5" s="188" t="s">
        <v>243</v>
      </c>
      <c r="D5" s="188" t="s">
        <v>244</v>
      </c>
      <c r="E5" s="189" t="s">
        <v>245</v>
      </c>
    </row>
    <row r="6" spans="1:5" x14ac:dyDescent="0.25">
      <c r="A6" s="185"/>
      <c r="B6" s="186"/>
      <c r="C6" s="186"/>
      <c r="D6" s="188"/>
      <c r="E6" s="189"/>
    </row>
    <row r="7" spans="1:5" x14ac:dyDescent="0.25">
      <c r="A7" s="185" t="s">
        <v>246</v>
      </c>
      <c r="B7" s="186">
        <v>1</v>
      </c>
      <c r="C7" s="186">
        <v>7089</v>
      </c>
      <c r="D7" s="186" t="s">
        <v>249</v>
      </c>
      <c r="E7" s="187" t="s">
        <v>247</v>
      </c>
    </row>
    <row r="8" spans="1:5" x14ac:dyDescent="0.25">
      <c r="A8" s="185"/>
      <c r="B8" s="186"/>
      <c r="C8" s="186"/>
      <c r="D8" s="186"/>
      <c r="E8" s="187" t="s">
        <v>216</v>
      </c>
    </row>
    <row r="9" spans="1:5" x14ac:dyDescent="0.25">
      <c r="A9" s="185"/>
      <c r="B9" s="186"/>
      <c r="C9" s="186"/>
      <c r="D9" s="186"/>
      <c r="E9" s="187"/>
    </row>
    <row r="10" spans="1:5" x14ac:dyDescent="0.25">
      <c r="A10" s="185" t="s">
        <v>248</v>
      </c>
      <c r="B10" s="186">
        <v>2</v>
      </c>
      <c r="C10" s="186">
        <v>3534</v>
      </c>
      <c r="D10" s="186" t="s">
        <v>273</v>
      </c>
      <c r="E10" s="187" t="s">
        <v>274</v>
      </c>
    </row>
    <row r="11" spans="1:5" x14ac:dyDescent="0.25">
      <c r="A11" s="190"/>
      <c r="B11" s="186">
        <v>3</v>
      </c>
      <c r="C11" s="186">
        <v>3569</v>
      </c>
      <c r="D11" s="186" t="s">
        <v>252</v>
      </c>
      <c r="E11" s="187" t="s">
        <v>253</v>
      </c>
    </row>
    <row r="12" spans="1:5" x14ac:dyDescent="0.25">
      <c r="A12" s="190"/>
      <c r="B12" s="186">
        <v>4</v>
      </c>
      <c r="C12" s="186">
        <v>2471</v>
      </c>
      <c r="D12" s="186" t="s">
        <v>251</v>
      </c>
      <c r="E12" s="187" t="s">
        <v>215</v>
      </c>
    </row>
    <row r="13" spans="1:5" x14ac:dyDescent="0.25">
      <c r="A13" s="190"/>
      <c r="B13" s="186">
        <v>5</v>
      </c>
      <c r="C13" s="186">
        <v>7107</v>
      </c>
      <c r="D13" s="186" t="s">
        <v>250</v>
      </c>
      <c r="E13" s="187" t="s">
        <v>226</v>
      </c>
    </row>
    <row r="14" spans="1:5" x14ac:dyDescent="0.25">
      <c r="A14" s="190"/>
      <c r="B14" s="186">
        <v>6</v>
      </c>
      <c r="C14" s="186"/>
      <c r="D14" s="186"/>
      <c r="E14" s="187"/>
    </row>
    <row r="15" spans="1:5" x14ac:dyDescent="0.25">
      <c r="A15" s="191"/>
      <c r="B15" s="192">
        <v>7</v>
      </c>
      <c r="C15" s="192"/>
      <c r="D15" s="192"/>
      <c r="E15" s="193"/>
    </row>
  </sheetData>
  <sortState xmlns:xlrd2="http://schemas.microsoft.com/office/spreadsheetml/2017/richdata2" ref="B15:E20">
    <sortCondition ref="E15:E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Aktivitetsregnskap</vt:lpstr>
      <vt:lpstr>Noter</vt:lpstr>
      <vt:lpstr>Saldobalanse</vt:lpstr>
      <vt:lpstr>Hovedbok</vt:lpstr>
      <vt:lpstr>Kontaktinformasjon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Eva Buschmann</cp:lastModifiedBy>
  <cp:lastPrinted>2024-03-04T11:52:45Z</cp:lastPrinted>
  <dcterms:created xsi:type="dcterms:W3CDTF">2010-01-28T08:24:41Z</dcterms:created>
  <dcterms:modified xsi:type="dcterms:W3CDTF">2024-03-04T12:36:32Z</dcterms:modified>
</cp:coreProperties>
</file>